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ловний  бух\Фінансовий план\"/>
    </mc:Choice>
  </mc:AlternateContent>
  <xr:revisionPtr revIDLastSave="0" documentId="13_ncr:1_{A4C264E5-3A93-430D-97A5-00470A01E0F0}" xr6:coauthVersionLast="47" xr6:coauthVersionMax="47" xr10:uidLastSave="{00000000-0000-0000-0000-000000000000}"/>
  <bookViews>
    <workbookView xWindow="-120" yWindow="-120" windowWidth="20730" windowHeight="11160" tabRatio="838" xr2:uid="{00000000-000D-0000-FFFF-FFFF00000000}"/>
  </bookViews>
  <sheets>
    <sheet name="Звіт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Звіт!$35:$36</definedName>
    <definedName name="_xlnm.Print_Titles" localSheetId="1">'Розшифровка 1 до Формування'!$4:$6</definedName>
    <definedName name="_xlnm.Print_Titles" localSheetId="2">'Розшифровка 2 до формування'!$4:$6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Звіт!$A$1:$H$107</definedName>
    <definedName name="_xlnm.Print_Area" localSheetId="1">'Розшифровка 1 до Формування'!$A$1:$H$111</definedName>
    <definedName name="_xlnm.Print_Area" localSheetId="2">'Розшифровка 2 до формування'!$A$1:$H$266</definedName>
    <definedName name="_xlnm.Print_Area" localSheetId="4">'Розшифровка за джерелами'!$A$1:$W$23</definedName>
    <definedName name="_xlnm.Print_Area" localSheetId="3">'Розшифровка кап'!$A$1:$G$30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3" i="14" l="1"/>
  <c r="E102" i="14"/>
  <c r="E101" i="14"/>
  <c r="D101" i="14"/>
  <c r="D103" i="14"/>
  <c r="D98" i="14"/>
  <c r="D99" i="14"/>
  <c r="D97" i="14"/>
  <c r="D102" i="14"/>
  <c r="F103" i="14"/>
  <c r="F102" i="14"/>
  <c r="F101" i="14"/>
  <c r="E88" i="14"/>
  <c r="D88" i="14"/>
  <c r="F88" i="14"/>
  <c r="M13" i="26" l="1"/>
  <c r="D10" i="14"/>
  <c r="D92" i="22"/>
  <c r="D91" i="22"/>
  <c r="D90" i="22"/>
  <c r="D89" i="22"/>
  <c r="D75" i="22" s="1"/>
  <c r="D238" i="26"/>
  <c r="D71" i="26"/>
  <c r="D33" i="22"/>
  <c r="D27" i="22"/>
  <c r="D26" i="22"/>
  <c r="E75" i="22"/>
  <c r="F11" i="22"/>
  <c r="F226" i="26"/>
  <c r="F224" i="26" s="1"/>
  <c r="L14" i="26"/>
  <c r="L13" i="26"/>
  <c r="D224" i="26"/>
  <c r="E226" i="26"/>
  <c r="E224" i="26" s="1"/>
  <c r="F180" i="26"/>
  <c r="E180" i="26"/>
  <c r="E164" i="26" l="1"/>
  <c r="E157" i="26" s="1"/>
  <c r="E155" i="26" s="1"/>
  <c r="D164" i="26"/>
  <c r="D157" i="26" s="1"/>
  <c r="D155" i="26" s="1"/>
  <c r="E98" i="26"/>
  <c r="D98" i="26"/>
  <c r="D79" i="26" s="1"/>
  <c r="E82" i="26"/>
  <c r="D82" i="26"/>
  <c r="E79" i="26"/>
  <c r="E71" i="26"/>
  <c r="D70" i="26"/>
  <c r="E70" i="26"/>
  <c r="E36" i="26"/>
  <c r="D36" i="26"/>
  <c r="E26" i="26"/>
  <c r="D26" i="26"/>
  <c r="E25" i="26"/>
  <c r="E12" i="26"/>
  <c r="E11" i="26" s="1"/>
  <c r="D12" i="26"/>
  <c r="F244" i="26"/>
  <c r="F88" i="22"/>
  <c r="F76" i="22"/>
  <c r="G28" i="22"/>
  <c r="G29" i="22"/>
  <c r="F27" i="22"/>
  <c r="F26" i="22"/>
  <c r="F26" i="26"/>
  <c r="D7" i="24"/>
  <c r="D22" i="24"/>
  <c r="F22" i="24"/>
  <c r="F25" i="24"/>
  <c r="F24" i="24"/>
  <c r="F23" i="24"/>
  <c r="D11" i="26" l="1"/>
  <c r="D25" i="26"/>
  <c r="U8" i="9"/>
  <c r="U10" i="9"/>
  <c r="U9" i="9"/>
  <c r="D8" i="22" l="1"/>
  <c r="C8" i="24"/>
  <c r="D244" i="26"/>
  <c r="F208" i="26" l="1"/>
  <c r="E25" i="22"/>
  <c r="D70" i="14"/>
  <c r="D25" i="22"/>
  <c r="D55" i="14"/>
  <c r="G31" i="22" l="1"/>
  <c r="C9" i="14"/>
  <c r="D12" i="14"/>
  <c r="F36" i="26"/>
  <c r="G32" i="22"/>
  <c r="F242" i="26"/>
  <c r="F238" i="26"/>
  <c r="F237" i="26" s="1"/>
  <c r="F71" i="26"/>
  <c r="H56" i="26"/>
  <c r="E22" i="24"/>
  <c r="H16" i="22"/>
  <c r="D34" i="22"/>
  <c r="E255" i="26"/>
  <c r="H75" i="26"/>
  <c r="D258" i="26"/>
  <c r="D257" i="26" s="1"/>
  <c r="D242" i="26"/>
  <c r="D241" i="26" s="1"/>
  <c r="D237" i="26"/>
  <c r="D230" i="26"/>
  <c r="D229" i="26" s="1"/>
  <c r="D208" i="26"/>
  <c r="D194" i="26"/>
  <c r="D193" i="26" s="1"/>
  <c r="D180" i="26"/>
  <c r="D175" i="26"/>
  <c r="E8" i="24"/>
  <c r="E7" i="24" s="1"/>
  <c r="E95" i="14"/>
  <c r="C103" i="14"/>
  <c r="G102" i="14"/>
  <c r="C102" i="14"/>
  <c r="H101" i="14"/>
  <c r="C101" i="14"/>
  <c r="H99" i="14"/>
  <c r="G99" i="14"/>
  <c r="H98" i="14"/>
  <c r="G98" i="14"/>
  <c r="H97" i="14"/>
  <c r="G97" i="14"/>
  <c r="F96" i="14"/>
  <c r="E96" i="14"/>
  <c r="E100" i="14" s="1"/>
  <c r="D96" i="14"/>
  <c r="D100" i="14" s="1"/>
  <c r="C96" i="14"/>
  <c r="H95" i="14"/>
  <c r="E94" i="14"/>
  <c r="G94" i="14" s="1"/>
  <c r="E93" i="14"/>
  <c r="G93" i="14" s="1"/>
  <c r="F92" i="14"/>
  <c r="D92" i="14"/>
  <c r="H91" i="14"/>
  <c r="G91" i="14"/>
  <c r="H90" i="14"/>
  <c r="G90" i="14"/>
  <c r="H89" i="14"/>
  <c r="G89" i="14"/>
  <c r="D89" i="14"/>
  <c r="D235" i="26" l="1"/>
  <c r="F241" i="26"/>
  <c r="F25" i="22"/>
  <c r="D174" i="26"/>
  <c r="D172" i="26" s="1"/>
  <c r="D199" i="26"/>
  <c r="D191" i="26" s="1"/>
  <c r="H94" i="14"/>
  <c r="C92" i="14"/>
  <c r="G101" i="14"/>
  <c r="H102" i="14"/>
  <c r="H103" i="14"/>
  <c r="H96" i="14"/>
  <c r="G103" i="14"/>
  <c r="E92" i="14"/>
  <c r="H92" i="14" s="1"/>
  <c r="H93" i="14"/>
  <c r="G92" i="14"/>
  <c r="G95" i="14"/>
  <c r="G96" i="14"/>
  <c r="F100" i="14"/>
  <c r="E254" i="26"/>
  <c r="E253" i="26" s="1"/>
  <c r="E244" i="26"/>
  <c r="E242" i="26"/>
  <c r="E238" i="26"/>
  <c r="E237" i="26" s="1"/>
  <c r="E241" i="26" l="1"/>
  <c r="E235" i="26" s="1"/>
  <c r="H100" i="14"/>
  <c r="G100" i="14"/>
  <c r="L39" i="26"/>
  <c r="M39" i="26"/>
  <c r="K39" i="26"/>
  <c r="L36" i="26"/>
  <c r="M36" i="26"/>
  <c r="K36" i="26"/>
  <c r="L35" i="26"/>
  <c r="M35" i="26"/>
  <c r="K35" i="26"/>
  <c r="L27" i="26"/>
  <c r="L44" i="26" s="1"/>
  <c r="E48" i="14" s="1"/>
  <c r="M27" i="26"/>
  <c r="M44" i="26" s="1"/>
  <c r="D48" i="14" s="1"/>
  <c r="F48" i="14" s="1"/>
  <c r="K27" i="26"/>
  <c r="K44" i="26" s="1"/>
  <c r="C48" i="14" s="1"/>
  <c r="L26" i="26"/>
  <c r="M26" i="26"/>
  <c r="L25" i="26"/>
  <c r="M25" i="26"/>
  <c r="K26" i="26"/>
  <c r="K25" i="26"/>
  <c r="M14" i="26"/>
  <c r="K14" i="26"/>
  <c r="K13" i="26"/>
  <c r="D142" i="26"/>
  <c r="D128" i="26"/>
  <c r="D123" i="26" s="1"/>
  <c r="D124" i="26"/>
  <c r="D116" i="26"/>
  <c r="K12" i="26" s="1"/>
  <c r="D65" i="26"/>
  <c r="D8" i="26" s="1"/>
  <c r="D33" i="26"/>
  <c r="D32" i="26"/>
  <c r="D31" i="26"/>
  <c r="F75" i="22"/>
  <c r="H82" i="22"/>
  <c r="H83" i="22"/>
  <c r="H84" i="22"/>
  <c r="H88" i="22"/>
  <c r="H52" i="22"/>
  <c r="H54" i="22"/>
  <c r="H56" i="22"/>
  <c r="H57" i="22"/>
  <c r="H58" i="22"/>
  <c r="H49" i="22"/>
  <c r="H50" i="22"/>
  <c r="H51" i="22"/>
  <c r="F48" i="22"/>
  <c r="G43" i="22"/>
  <c r="G44" i="22"/>
  <c r="G45" i="22"/>
  <c r="G46" i="22"/>
  <c r="F34" i="22"/>
  <c r="D21" i="22"/>
  <c r="C64" i="14"/>
  <c r="C57" i="14"/>
  <c r="C52" i="14"/>
  <c r="C25" i="14"/>
  <c r="C22" i="14"/>
  <c r="C42" i="14" s="1"/>
  <c r="C16" i="14"/>
  <c r="K30" i="26" l="1"/>
  <c r="D115" i="26"/>
  <c r="D113" i="26" s="1"/>
  <c r="L42" i="26"/>
  <c r="E46" i="14" s="1"/>
  <c r="M43" i="26"/>
  <c r="D47" i="14" s="1"/>
  <c r="F47" i="14" s="1"/>
  <c r="K42" i="26"/>
  <c r="C46" i="14" s="1"/>
  <c r="M42" i="26"/>
  <c r="D46" i="14" s="1"/>
  <c r="F46" i="14" s="1"/>
  <c r="L43" i="26"/>
  <c r="E47" i="14" s="1"/>
  <c r="K43" i="26"/>
  <c r="C47" i="14" s="1"/>
  <c r="K28" i="26"/>
  <c r="K16" i="26"/>
  <c r="C43" i="14"/>
  <c r="C68" i="14"/>
  <c r="D11" i="22"/>
  <c r="D7" i="22" s="1"/>
  <c r="C15" i="14"/>
  <c r="C31" i="14" s="1"/>
  <c r="C39" i="14" l="1"/>
  <c r="K45" i="26"/>
  <c r="C49" i="14" s="1"/>
  <c r="F26" i="24"/>
  <c r="C22" i="24"/>
  <c r="C7" i="24" s="1"/>
  <c r="R17" i="9"/>
  <c r="H17" i="9"/>
  <c r="I17" i="9"/>
  <c r="J17" i="9"/>
  <c r="K17" i="9"/>
  <c r="L17" i="9"/>
  <c r="M17" i="9"/>
  <c r="N17" i="9"/>
  <c r="O17" i="9"/>
  <c r="P17" i="9"/>
  <c r="Q17" i="9"/>
  <c r="G17" i="9"/>
  <c r="U11" i="9"/>
  <c r="U12" i="9"/>
  <c r="U13" i="9"/>
  <c r="U14" i="9"/>
  <c r="U15" i="9"/>
  <c r="U16" i="9"/>
  <c r="U18" i="9"/>
  <c r="T8" i="9"/>
  <c r="T9" i="9"/>
  <c r="T10" i="9"/>
  <c r="T11" i="9"/>
  <c r="T12" i="9"/>
  <c r="T13" i="9"/>
  <c r="T14" i="9"/>
  <c r="T15" i="9"/>
  <c r="V15" i="9" s="1"/>
  <c r="T16" i="9"/>
  <c r="T18" i="9"/>
  <c r="S8" i="9"/>
  <c r="S9" i="9"/>
  <c r="S10" i="9"/>
  <c r="S11" i="9"/>
  <c r="S12" i="9"/>
  <c r="S13" i="9"/>
  <c r="S14" i="9"/>
  <c r="S15" i="9"/>
  <c r="S16" i="9"/>
  <c r="S18" i="9"/>
  <c r="H7" i="9"/>
  <c r="I7" i="9"/>
  <c r="J7" i="9"/>
  <c r="K7" i="9"/>
  <c r="L7" i="9"/>
  <c r="M7" i="9"/>
  <c r="N7" i="9"/>
  <c r="O7" i="9"/>
  <c r="P7" i="9"/>
  <c r="Q7" i="9"/>
  <c r="R7" i="9"/>
  <c r="G7" i="9"/>
  <c r="G8" i="24"/>
  <c r="G9" i="24"/>
  <c r="G10" i="24"/>
  <c r="G11" i="24"/>
  <c r="H9" i="26"/>
  <c r="H10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7" i="26"/>
  <c r="H28" i="26"/>
  <c r="H29" i="26"/>
  <c r="H30" i="26"/>
  <c r="H31" i="26"/>
  <c r="H32" i="26"/>
  <c r="H33" i="26"/>
  <c r="H34" i="26"/>
  <c r="H35" i="26"/>
  <c r="H37" i="26"/>
  <c r="H38" i="26"/>
  <c r="H41" i="26"/>
  <c r="H43" i="26"/>
  <c r="H44" i="26"/>
  <c r="H46" i="26"/>
  <c r="H47" i="26"/>
  <c r="H48" i="26"/>
  <c r="H50" i="26"/>
  <c r="H51" i="26"/>
  <c r="H52" i="26"/>
  <c r="H54" i="26"/>
  <c r="H55" i="26"/>
  <c r="H59" i="26"/>
  <c r="H60" i="26"/>
  <c r="H66" i="26"/>
  <c r="H67" i="26"/>
  <c r="H72" i="26"/>
  <c r="H74" i="26"/>
  <c r="H76" i="26"/>
  <c r="H77" i="26"/>
  <c r="H78" i="26"/>
  <c r="H91" i="26"/>
  <c r="H92" i="26"/>
  <c r="H93" i="26"/>
  <c r="H94" i="26"/>
  <c r="H95" i="26"/>
  <c r="H96" i="26"/>
  <c r="H97" i="26"/>
  <c r="H101" i="26"/>
  <c r="H102" i="26"/>
  <c r="H106" i="26"/>
  <c r="H107" i="26"/>
  <c r="H108" i="26"/>
  <c r="H109" i="26"/>
  <c r="H110" i="26"/>
  <c r="H112" i="26"/>
  <c r="H121" i="26"/>
  <c r="H122" i="26"/>
  <c r="H147" i="26"/>
  <c r="H148" i="26"/>
  <c r="H149" i="26"/>
  <c r="H150" i="26"/>
  <c r="H151" i="26"/>
  <c r="H152" i="26"/>
  <c r="H153" i="26"/>
  <c r="H154" i="26"/>
  <c r="H158" i="26"/>
  <c r="H159" i="26"/>
  <c r="H160" i="26"/>
  <c r="H161" i="26"/>
  <c r="H162" i="26"/>
  <c r="H163" i="26"/>
  <c r="H165" i="26"/>
  <c r="H166" i="26"/>
  <c r="H167" i="26"/>
  <c r="H168" i="26"/>
  <c r="H169" i="26"/>
  <c r="H170" i="26"/>
  <c r="H171" i="26"/>
  <c r="H176" i="26"/>
  <c r="H177" i="26"/>
  <c r="H178" i="26"/>
  <c r="H179" i="26"/>
  <c r="H181" i="26"/>
  <c r="H182" i="26"/>
  <c r="H183" i="26"/>
  <c r="H185" i="26"/>
  <c r="H186" i="26"/>
  <c r="H187" i="26"/>
  <c r="H188" i="26"/>
  <c r="H189" i="26"/>
  <c r="H195" i="26"/>
  <c r="H196" i="26"/>
  <c r="H197" i="26"/>
  <c r="H198" i="26"/>
  <c r="H201" i="26"/>
  <c r="H221" i="26"/>
  <c r="H222" i="26"/>
  <c r="H223" i="26"/>
  <c r="H226" i="26"/>
  <c r="H224" i="26" s="1"/>
  <c r="H228" i="26"/>
  <c r="H232" i="26"/>
  <c r="H233" i="26"/>
  <c r="H234" i="26"/>
  <c r="H259" i="26"/>
  <c r="G30" i="26"/>
  <c r="G31" i="26"/>
  <c r="G32" i="26"/>
  <c r="G33" i="26"/>
  <c r="G34" i="26"/>
  <c r="G35" i="26"/>
  <c r="G37" i="26"/>
  <c r="G38" i="26"/>
  <c r="G39" i="26"/>
  <c r="G41" i="26"/>
  <c r="G42" i="26"/>
  <c r="G43" i="26"/>
  <c r="G44" i="26"/>
  <c r="G45" i="26"/>
  <c r="G46" i="26"/>
  <c r="G47" i="26"/>
  <c r="G48" i="26"/>
  <c r="G50" i="26"/>
  <c r="G51" i="26"/>
  <c r="G52" i="26"/>
  <c r="G53" i="26"/>
  <c r="G54" i="26"/>
  <c r="G55" i="26"/>
  <c r="G56" i="26"/>
  <c r="G59" i="26"/>
  <c r="G60" i="26"/>
  <c r="G64" i="26"/>
  <c r="G66" i="26"/>
  <c r="G67" i="26"/>
  <c r="G72" i="26"/>
  <c r="G73" i="26"/>
  <c r="G74" i="26"/>
  <c r="G75" i="26"/>
  <c r="G76" i="26"/>
  <c r="G77" i="26"/>
  <c r="G78" i="26"/>
  <c r="G81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9" i="26"/>
  <c r="G100" i="26"/>
  <c r="G101" i="26"/>
  <c r="G102" i="26"/>
  <c r="G103" i="26"/>
  <c r="G104" i="26"/>
  <c r="G105" i="26"/>
  <c r="G106" i="26"/>
  <c r="G107" i="26"/>
  <c r="G108" i="26"/>
  <c r="G109" i="26"/>
  <c r="G110" i="26"/>
  <c r="G112" i="26"/>
  <c r="G114" i="26"/>
  <c r="G117" i="26"/>
  <c r="G118" i="26"/>
  <c r="G119" i="26"/>
  <c r="G120" i="26"/>
  <c r="G121" i="26"/>
  <c r="G122" i="26"/>
  <c r="G124" i="26"/>
  <c r="G125" i="26"/>
  <c r="G126" i="26"/>
  <c r="G127" i="26"/>
  <c r="G129" i="26"/>
  <c r="G130" i="26"/>
  <c r="G131" i="26"/>
  <c r="G132" i="26"/>
  <c r="G133" i="26"/>
  <c r="G134" i="26"/>
  <c r="G135" i="26"/>
  <c r="G136" i="26"/>
  <c r="G137" i="26"/>
  <c r="G138" i="26"/>
  <c r="G139" i="26"/>
  <c r="G140" i="26"/>
  <c r="G141" i="26"/>
  <c r="G143" i="26"/>
  <c r="G144" i="26"/>
  <c r="G145" i="26"/>
  <c r="G146" i="26"/>
  <c r="G147" i="26"/>
  <c r="G148" i="26"/>
  <c r="G149" i="26"/>
  <c r="G150" i="26"/>
  <c r="G151" i="26"/>
  <c r="G152" i="26"/>
  <c r="G153" i="26"/>
  <c r="G154" i="26"/>
  <c r="G158" i="26"/>
  <c r="G159" i="26"/>
  <c r="G160" i="26"/>
  <c r="G161" i="26"/>
  <c r="G162" i="26"/>
  <c r="G163" i="26"/>
  <c r="G165" i="26"/>
  <c r="G166" i="26"/>
  <c r="G167" i="26"/>
  <c r="G168" i="26"/>
  <c r="G169" i="26"/>
  <c r="G170" i="26"/>
  <c r="G171" i="26"/>
  <c r="G176" i="26"/>
  <c r="G177" i="26"/>
  <c r="G178" i="26"/>
  <c r="G179" i="26"/>
  <c r="G181" i="26"/>
  <c r="G182" i="26"/>
  <c r="G183" i="26"/>
  <c r="G184" i="26"/>
  <c r="G185" i="26"/>
  <c r="G186" i="26"/>
  <c r="G187" i="26"/>
  <c r="G188" i="26"/>
  <c r="G189" i="26"/>
  <c r="G190" i="26"/>
  <c r="G195" i="26"/>
  <c r="G196" i="26"/>
  <c r="G197" i="26"/>
  <c r="G198" i="26"/>
  <c r="G201" i="26"/>
  <c r="G202" i="26"/>
  <c r="G203" i="26"/>
  <c r="G204" i="26"/>
  <c r="G205" i="26"/>
  <c r="G206" i="26"/>
  <c r="G207" i="26"/>
  <c r="G209" i="26"/>
  <c r="G210" i="26"/>
  <c r="G211" i="26"/>
  <c r="G212" i="26"/>
  <c r="G213" i="26"/>
  <c r="G216" i="26"/>
  <c r="G217" i="26"/>
  <c r="G220" i="26"/>
  <c r="G221" i="26"/>
  <c r="G222" i="26"/>
  <c r="G223" i="26"/>
  <c r="G226" i="26"/>
  <c r="G224" i="26" s="1"/>
  <c r="G228" i="26"/>
  <c r="G232" i="26"/>
  <c r="G233" i="26"/>
  <c r="G234" i="26"/>
  <c r="G236" i="26"/>
  <c r="G239" i="26"/>
  <c r="G240" i="26"/>
  <c r="G243" i="26"/>
  <c r="G252" i="26"/>
  <c r="G256" i="26"/>
  <c r="G259" i="26"/>
  <c r="G9" i="26"/>
  <c r="G10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7" i="26"/>
  <c r="G28" i="26"/>
  <c r="G29" i="26"/>
  <c r="H43" i="22"/>
  <c r="H44" i="22"/>
  <c r="H76" i="22"/>
  <c r="H77" i="22"/>
  <c r="H78" i="22"/>
  <c r="H79" i="22"/>
  <c r="H80" i="22"/>
  <c r="H81" i="22"/>
  <c r="H89" i="22"/>
  <c r="H90" i="22"/>
  <c r="H91" i="22"/>
  <c r="H92" i="22"/>
  <c r="H93" i="22"/>
  <c r="H94" i="22"/>
  <c r="H95" i="22"/>
  <c r="H96" i="22"/>
  <c r="H26" i="22"/>
  <c r="H27" i="22"/>
  <c r="H29" i="22"/>
  <c r="H30" i="22"/>
  <c r="H33" i="22"/>
  <c r="H35" i="22"/>
  <c r="H36" i="22"/>
  <c r="H37" i="22"/>
  <c r="H38" i="22"/>
  <c r="H39" i="22"/>
  <c r="H40" i="22"/>
  <c r="H41" i="22"/>
  <c r="H42" i="22"/>
  <c r="G23" i="22"/>
  <c r="G24" i="22"/>
  <c r="G26" i="22"/>
  <c r="G27" i="22"/>
  <c r="G30" i="22"/>
  <c r="G33" i="22"/>
  <c r="G35" i="22"/>
  <c r="G36" i="22"/>
  <c r="G37" i="22"/>
  <c r="G38" i="22"/>
  <c r="G39" i="22"/>
  <c r="G40" i="22"/>
  <c r="G41" i="22"/>
  <c r="G42" i="22"/>
  <c r="G47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6" i="22"/>
  <c r="G77" i="22"/>
  <c r="G78" i="22"/>
  <c r="G79" i="22"/>
  <c r="G80" i="22"/>
  <c r="G81" i="22"/>
  <c r="G82" i="22"/>
  <c r="G83" i="22"/>
  <c r="G84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6" i="22"/>
  <c r="G107" i="22"/>
  <c r="G108" i="22"/>
  <c r="G109" i="22"/>
  <c r="H9" i="22"/>
  <c r="H10" i="22"/>
  <c r="H12" i="22"/>
  <c r="H14" i="22"/>
  <c r="H15" i="22"/>
  <c r="H18" i="22"/>
  <c r="H19" i="22"/>
  <c r="H20" i="22"/>
  <c r="H22" i="22"/>
  <c r="G9" i="22"/>
  <c r="G10" i="22"/>
  <c r="G12" i="22"/>
  <c r="G13" i="22"/>
  <c r="G14" i="22"/>
  <c r="G15" i="22"/>
  <c r="G16" i="22"/>
  <c r="G17" i="22"/>
  <c r="G18" i="22"/>
  <c r="G19" i="22"/>
  <c r="G20" i="22"/>
  <c r="G22" i="22"/>
  <c r="S7" i="9" l="1"/>
  <c r="V11" i="9"/>
  <c r="U7" i="9"/>
  <c r="V13" i="9"/>
  <c r="F7" i="24"/>
  <c r="V12" i="9"/>
  <c r="V18" i="9"/>
  <c r="V16" i="9"/>
  <c r="V10" i="9"/>
  <c r="W10" i="9"/>
  <c r="K11" i="26"/>
  <c r="V9" i="9"/>
  <c r="W9" i="9"/>
  <c r="T7" i="9"/>
  <c r="V14" i="9"/>
  <c r="V8" i="9"/>
  <c r="S17" i="9"/>
  <c r="W8" i="9"/>
  <c r="U17" i="9"/>
  <c r="T17" i="9"/>
  <c r="F9" i="24"/>
  <c r="F11" i="24"/>
  <c r="V7" i="9" l="1"/>
  <c r="G7" i="24"/>
  <c r="V17" i="9"/>
  <c r="W7" i="9"/>
  <c r="F16" i="14"/>
  <c r="F98" i="26"/>
  <c r="G98" i="26" l="1"/>
  <c r="H98" i="26"/>
  <c r="D28" i="14" l="1"/>
  <c r="D27" i="14"/>
  <c r="D60" i="14"/>
  <c r="D61" i="14"/>
  <c r="D62" i="14"/>
  <c r="D63" i="14"/>
  <c r="D65" i="14"/>
  <c r="D66" i="14"/>
  <c r="D67" i="14"/>
  <c r="D56" i="14"/>
  <c r="D58" i="14"/>
  <c r="D59" i="14"/>
  <c r="D18" i="14"/>
  <c r="D19" i="14"/>
  <c r="D20" i="14"/>
  <c r="D21" i="14"/>
  <c r="D17" i="14"/>
  <c r="D13" i="14"/>
  <c r="D14" i="14"/>
  <c r="D11" i="14"/>
  <c r="F24" i="14"/>
  <c r="D24" i="14" s="1"/>
  <c r="F255" i="26"/>
  <c r="G255" i="26" s="1"/>
  <c r="G244" i="26"/>
  <c r="G238" i="26"/>
  <c r="M16" i="26" l="1"/>
  <c r="F253" i="26"/>
  <c r="G253" i="26" s="1"/>
  <c r="F254" i="26"/>
  <c r="G254" i="26" s="1"/>
  <c r="G237" i="26"/>
  <c r="G242" i="26"/>
  <c r="E230" i="26"/>
  <c r="E229" i="26" s="1"/>
  <c r="F230" i="26"/>
  <c r="E200" i="26"/>
  <c r="F164" i="26"/>
  <c r="E65" i="26"/>
  <c r="E8" i="26" s="1"/>
  <c r="F65" i="26"/>
  <c r="M30" i="26" l="1"/>
  <c r="G65" i="26"/>
  <c r="H65" i="26"/>
  <c r="F229" i="26"/>
  <c r="G230" i="26"/>
  <c r="H230" i="26"/>
  <c r="H49" i="26"/>
  <c r="G49" i="26"/>
  <c r="F157" i="26"/>
  <c r="G164" i="26"/>
  <c r="H164" i="26"/>
  <c r="G241" i="26"/>
  <c r="G80" i="26"/>
  <c r="F79" i="26"/>
  <c r="F235" i="26" l="1"/>
  <c r="G235" i="26" s="1"/>
  <c r="F155" i="26"/>
  <c r="G157" i="26"/>
  <c r="H157" i="26"/>
  <c r="H229" i="26"/>
  <c r="G229" i="26"/>
  <c r="L18" i="26"/>
  <c r="H79" i="26"/>
  <c r="D48" i="22"/>
  <c r="D111" i="26"/>
  <c r="D68" i="26" s="1"/>
  <c r="G79" i="26" l="1"/>
  <c r="D29" i="14"/>
  <c r="D30" i="14"/>
  <c r="D26" i="14"/>
  <c r="H48" i="14"/>
  <c r="G48" i="14"/>
  <c r="H47" i="14"/>
  <c r="G47" i="14"/>
  <c r="H46" i="14"/>
  <c r="G46" i="14"/>
  <c r="C88" i="14"/>
  <c r="C100" i="14" s="1"/>
  <c r="G86" i="14"/>
  <c r="G85" i="14"/>
  <c r="G84" i="14"/>
  <c r="F83" i="14"/>
  <c r="E83" i="14"/>
  <c r="D83" i="14"/>
  <c r="C83" i="14"/>
  <c r="G82" i="14"/>
  <c r="G81" i="14"/>
  <c r="G80" i="14"/>
  <c r="F79" i="14"/>
  <c r="E79" i="14"/>
  <c r="D79" i="14"/>
  <c r="C79" i="14"/>
  <c r="H77" i="14"/>
  <c r="G77" i="14"/>
  <c r="G76" i="14"/>
  <c r="H75" i="14"/>
  <c r="G75" i="14"/>
  <c r="H74" i="14"/>
  <c r="G74" i="14"/>
  <c r="H73" i="14"/>
  <c r="G73" i="14"/>
  <c r="H72" i="14"/>
  <c r="G72" i="14"/>
  <c r="H71" i="14"/>
  <c r="G71" i="14"/>
  <c r="F70" i="14"/>
  <c r="E70" i="14"/>
  <c r="C70" i="14"/>
  <c r="H67" i="14"/>
  <c r="G67" i="14"/>
  <c r="H66" i="14"/>
  <c r="G66" i="14"/>
  <c r="H65" i="14"/>
  <c r="G65" i="14"/>
  <c r="F64" i="14"/>
  <c r="E64" i="14"/>
  <c r="H63" i="14"/>
  <c r="G63" i="14"/>
  <c r="H62" i="14"/>
  <c r="G62" i="14"/>
  <c r="H61" i="14"/>
  <c r="G61" i="14"/>
  <c r="H60" i="14"/>
  <c r="G60" i="14"/>
  <c r="H59" i="14"/>
  <c r="G59" i="14"/>
  <c r="H58" i="14"/>
  <c r="G58" i="14"/>
  <c r="F57" i="14"/>
  <c r="E57" i="14"/>
  <c r="H56" i="14"/>
  <c r="G56" i="14"/>
  <c r="H55" i="14"/>
  <c r="G55" i="14"/>
  <c r="H54" i="14"/>
  <c r="G54" i="14"/>
  <c r="H53" i="14"/>
  <c r="G53" i="14"/>
  <c r="F52" i="14"/>
  <c r="G52" i="14" s="1"/>
  <c r="E52" i="14"/>
  <c r="D52" i="14"/>
  <c r="H41" i="14"/>
  <c r="G41" i="14"/>
  <c r="H40" i="14"/>
  <c r="G40" i="14"/>
  <c r="H38" i="14"/>
  <c r="G38" i="14"/>
  <c r="H37" i="14"/>
  <c r="G37" i="14"/>
  <c r="H35" i="14"/>
  <c r="G35" i="14"/>
  <c r="H34" i="14"/>
  <c r="G34" i="14"/>
  <c r="H33" i="14"/>
  <c r="G33" i="14"/>
  <c r="H32" i="14"/>
  <c r="G32" i="14"/>
  <c r="H30" i="14"/>
  <c r="G30" i="14"/>
  <c r="H29" i="14"/>
  <c r="G29" i="14"/>
  <c r="H28" i="14"/>
  <c r="G28" i="14"/>
  <c r="H27" i="14"/>
  <c r="G27" i="14"/>
  <c r="H26" i="14"/>
  <c r="G26" i="14"/>
  <c r="F25" i="14"/>
  <c r="E25" i="14"/>
  <c r="H24" i="14"/>
  <c r="G24" i="14"/>
  <c r="H23" i="14"/>
  <c r="G23" i="14"/>
  <c r="F22" i="14"/>
  <c r="E22" i="14"/>
  <c r="E42" i="14" s="1"/>
  <c r="D22" i="14"/>
  <c r="H21" i="14"/>
  <c r="G21" i="14"/>
  <c r="H20" i="14"/>
  <c r="G20" i="14"/>
  <c r="H19" i="14"/>
  <c r="G19" i="14"/>
  <c r="H18" i="14"/>
  <c r="G18" i="14"/>
  <c r="H17" i="14"/>
  <c r="G17" i="14"/>
  <c r="E16" i="14"/>
  <c r="D16" i="14"/>
  <c r="H14" i="14"/>
  <c r="G14" i="14"/>
  <c r="H13" i="14"/>
  <c r="G13" i="14"/>
  <c r="H12" i="14"/>
  <c r="G12" i="14"/>
  <c r="H11" i="14"/>
  <c r="G11" i="14"/>
  <c r="H10" i="14"/>
  <c r="G10" i="14"/>
  <c r="F9" i="14"/>
  <c r="E9" i="14"/>
  <c r="E15" i="14" s="1"/>
  <c r="E31" i="14" l="1"/>
  <c r="D25" i="14"/>
  <c r="G79" i="14"/>
  <c r="E43" i="14"/>
  <c r="E68" i="14"/>
  <c r="G83" i="14"/>
  <c r="G64" i="14"/>
  <c r="D64" i="14"/>
  <c r="G57" i="14"/>
  <c r="D57" i="14"/>
  <c r="D9" i="14"/>
  <c r="G70" i="14"/>
  <c r="G22" i="14"/>
  <c r="G88" i="14"/>
  <c r="G25" i="14"/>
  <c r="G16" i="14"/>
  <c r="H9" i="14"/>
  <c r="G9" i="14"/>
  <c r="H16" i="14"/>
  <c r="H22" i="14"/>
  <c r="H25" i="14"/>
  <c r="F43" i="14"/>
  <c r="H52" i="14"/>
  <c r="H57" i="14"/>
  <c r="H64" i="14"/>
  <c r="F68" i="14"/>
  <c r="H70" i="14"/>
  <c r="H88" i="14"/>
  <c r="D68" i="14" l="1"/>
  <c r="D43" i="14"/>
  <c r="E36" i="14"/>
  <c r="E39" i="14" s="1"/>
  <c r="G68" i="14"/>
  <c r="H68" i="14"/>
  <c r="G43" i="14"/>
  <c r="H43" i="14"/>
  <c r="F8" i="22" l="1"/>
  <c r="E34" i="22"/>
  <c r="E8" i="22"/>
  <c r="E48" i="22"/>
  <c r="F21" i="22"/>
  <c r="E21" i="22"/>
  <c r="E11" i="22"/>
  <c r="F8" i="14" l="1"/>
  <c r="F7" i="22"/>
  <c r="D8" i="14"/>
  <c r="H8" i="14"/>
  <c r="G8" i="14"/>
  <c r="F15" i="14"/>
  <c r="F31" i="14" s="1"/>
  <c r="F42" i="14"/>
  <c r="E7" i="22"/>
  <c r="H21" i="22"/>
  <c r="G21" i="22"/>
  <c r="H25" i="22"/>
  <c r="G25" i="22"/>
  <c r="H34" i="22"/>
  <c r="G34" i="22"/>
  <c r="H48" i="22"/>
  <c r="G48" i="22"/>
  <c r="H11" i="22"/>
  <c r="G11" i="22"/>
  <c r="H8" i="22"/>
  <c r="G8" i="22"/>
  <c r="G75" i="22"/>
  <c r="H75" i="22"/>
  <c r="F36" i="14" l="1"/>
  <c r="H31" i="14"/>
  <c r="H15" i="14"/>
  <c r="G15" i="14"/>
  <c r="G31" i="14" s="1"/>
  <c r="H42" i="14"/>
  <c r="G42" i="14"/>
  <c r="D42" i="14"/>
  <c r="D15" i="14"/>
  <c r="G7" i="22"/>
  <c r="H7" i="22"/>
  <c r="F200" i="26"/>
  <c r="F199" i="26" s="1"/>
  <c r="F194" i="26"/>
  <c r="F193" i="26" s="1"/>
  <c r="F175" i="26"/>
  <c r="F174" i="26" s="1"/>
  <c r="E175" i="26"/>
  <c r="F128" i="26"/>
  <c r="F116" i="26"/>
  <c r="E128" i="26"/>
  <c r="E123" i="26" s="1"/>
  <c r="G123" i="26" s="1"/>
  <c r="F82" i="26"/>
  <c r="F111" i="26"/>
  <c r="F12" i="26"/>
  <c r="M12" i="26" s="1"/>
  <c r="F25" i="26"/>
  <c r="E258" i="26"/>
  <c r="E257" i="26" s="1"/>
  <c r="E208" i="26"/>
  <c r="E194" i="26"/>
  <c r="E142" i="26"/>
  <c r="E116" i="26"/>
  <c r="E111" i="26"/>
  <c r="E68" i="26" s="1"/>
  <c r="D31" i="14" l="1"/>
  <c r="D36" i="14" s="1"/>
  <c r="D39" i="14" s="1"/>
  <c r="G36" i="14"/>
  <c r="H36" i="14"/>
  <c r="F39" i="14"/>
  <c r="L12" i="26"/>
  <c r="L28" i="26"/>
  <c r="L41" i="26"/>
  <c r="E45" i="14" s="1"/>
  <c r="G82" i="26"/>
  <c r="H111" i="26"/>
  <c r="G111" i="26"/>
  <c r="L16" i="26"/>
  <c r="H180" i="26"/>
  <c r="G180" i="26"/>
  <c r="G194" i="26"/>
  <c r="H194" i="26"/>
  <c r="G142" i="26"/>
  <c r="L30" i="26"/>
  <c r="H12" i="26"/>
  <c r="G12" i="26"/>
  <c r="F115" i="26"/>
  <c r="F113" i="26" s="1"/>
  <c r="G116" i="26"/>
  <c r="G208" i="26"/>
  <c r="G128" i="26"/>
  <c r="H200" i="26"/>
  <c r="G200" i="26"/>
  <c r="H155" i="26"/>
  <c r="G155" i="26"/>
  <c r="M18" i="26"/>
  <c r="H26" i="26"/>
  <c r="G26" i="26"/>
  <c r="F70" i="26"/>
  <c r="F68" i="26" s="1"/>
  <c r="H71" i="26"/>
  <c r="G71" i="26"/>
  <c r="H175" i="26"/>
  <c r="G175" i="26"/>
  <c r="F11" i="26"/>
  <c r="F8" i="26" s="1"/>
  <c r="E193" i="26"/>
  <c r="E199" i="26"/>
  <c r="E174" i="26"/>
  <c r="E172" i="26" s="1"/>
  <c r="E115" i="26"/>
  <c r="G39" i="14" l="1"/>
  <c r="H39" i="14"/>
  <c r="M11" i="26"/>
  <c r="L45" i="26"/>
  <c r="L11" i="26"/>
  <c r="G199" i="26"/>
  <c r="H199" i="26"/>
  <c r="H70" i="26"/>
  <c r="G70" i="26"/>
  <c r="L17" i="26"/>
  <c r="G115" i="26"/>
  <c r="H174" i="26"/>
  <c r="G174" i="26"/>
  <c r="H193" i="26"/>
  <c r="G193" i="26"/>
  <c r="F191" i="26"/>
  <c r="G11" i="26"/>
  <c r="H11" i="26"/>
  <c r="M41" i="26"/>
  <c r="D45" i="14" s="1"/>
  <c r="F45" i="14" s="1"/>
  <c r="H45" i="14" s="1"/>
  <c r="E191" i="26"/>
  <c r="F172" i="26"/>
  <c r="H68" i="26"/>
  <c r="E113" i="26"/>
  <c r="G113" i="26" l="1"/>
  <c r="E7" i="26"/>
  <c r="G45" i="14"/>
  <c r="L46" i="26"/>
  <c r="E49" i="14"/>
  <c r="G172" i="26"/>
  <c r="H172" i="26"/>
  <c r="G191" i="26"/>
  <c r="H191" i="26"/>
  <c r="G68" i="26"/>
  <c r="F8" i="24"/>
  <c r="E50" i="14" l="1"/>
  <c r="M19" i="9"/>
  <c r="R19" i="9" l="1"/>
  <c r="J19" i="9" l="1"/>
  <c r="K19" i="9"/>
  <c r="L19" i="9"/>
  <c r="O19" i="9"/>
  <c r="P19" i="9"/>
  <c r="G19" i="9"/>
  <c r="H19" i="9"/>
  <c r="I19" i="9"/>
  <c r="S19" i="9" l="1"/>
  <c r="T19" i="9"/>
  <c r="U19" i="9"/>
  <c r="V19" i="9" l="1"/>
  <c r="W19" i="9"/>
  <c r="G61" i="26" l="1"/>
  <c r="H61" i="26"/>
  <c r="H25" i="26" l="1"/>
  <c r="G25" i="26"/>
  <c r="M28" i="26"/>
  <c r="M45" i="26" s="1"/>
  <c r="H36" i="26"/>
  <c r="G36" i="26"/>
  <c r="M46" i="26" l="1"/>
  <c r="D49" i="14"/>
  <c r="F49" i="14" s="1"/>
  <c r="H8" i="26"/>
  <c r="G8" i="26"/>
  <c r="F258" i="26"/>
  <c r="F257" i="26" s="1"/>
  <c r="F7" i="26" s="1"/>
  <c r="D50" i="14" l="1"/>
  <c r="H7" i="26"/>
  <c r="G7" i="26"/>
  <c r="H257" i="26"/>
  <c r="G257" i="26"/>
  <c r="H258" i="26"/>
  <c r="G258" i="26"/>
  <c r="M17" i="26"/>
  <c r="F50" i="14" l="1"/>
  <c r="G49" i="14"/>
  <c r="H49" i="14"/>
  <c r="G50" i="14" l="1"/>
  <c r="H50" i="14"/>
  <c r="D255" i="26" a="1"/>
  <c r="D255" i="26" s="1"/>
  <c r="D253" i="26" l="1"/>
  <c r="D7" i="26" s="1"/>
  <c r="K18" i="26"/>
  <c r="K41" i="26" s="1"/>
  <c r="D254" i="26"/>
  <c r="K17" i="26" s="1"/>
  <c r="K46" i="26" l="1"/>
  <c r="C45" i="14"/>
  <c r="C50" i="14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<sst xmlns="http://schemas.openxmlformats.org/spreadsheetml/2006/main" count="717" uniqueCount="383">
  <si>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</si>
  <si>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</si>
  <si>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</si>
  <si>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</si>
  <si>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</si>
  <si>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</si>
  <si>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</si>
  <si>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</si>
  <si>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</si>
  <si>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</si>
  <si>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</si>
  <si>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</si>
  <si>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</si>
  <si>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</si>
  <si>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</si>
  <si>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</si>
  <si>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</si>
  <si>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</si>
  <si>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</si>
  <si>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</si>
  <si>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</si>
  <si>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</si>
  <si>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</si>
  <si>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</si>
  <si>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</si>
  <si>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</si>
  <si>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</si>
  <si>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</si>
  <si>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</si>
  <si>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</si>
  <si>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</si>
  <si>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</si>
  <si>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</si>
  <si>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</si>
  <si>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</si>
  <si>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</si>
  <si>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</si>
  <si>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</si>
  <si>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</si>
  <si>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</si>
  <si>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</si>
  <si>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</si>
  <si>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</si>
  <si>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</si>
  <si>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</si>
  <si>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</si>
  <si>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</si>
  <si>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</si>
  <si>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</si>
  <si>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</si>
  <si>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</si>
  <si>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</si>
  <si>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</si>
  <si>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</si>
  <si>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</si>
  <si>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</si>
  <si>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</si>
  <si>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</si>
  <si>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</si>
  <si>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</si>
  <si>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</si>
  <si>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</si>
  <si>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</si>
  <si>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</si>
  <si>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</si>
  <si>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</si>
  <si>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</si>
  <si>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</si>
  <si>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</si>
  <si>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Надходження від відсотків за залишками коштів на поточних рахунках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</si>
  <si>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</si>
  <si>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</si>
  <si>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</si>
  <si>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</si>
  <si>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</si>
  <si>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</si>
  <si>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</si>
  <si>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</si>
  <si>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</si>
  <si>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</si>
  <si>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</si>
  <si>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</si>
  <si>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</si>
  <si>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</si>
  <si>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</si>
  <si>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</si>
  <si>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</si>
  <si>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</si>
  <si>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</si>
  <si>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</si>
  <si>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</si>
  <si>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</si>
  <si>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</si>
  <si>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</si>
  <si>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</si>
  <si>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</si>
  <si>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</si>
  <si>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</si>
  <si>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</si>
  <si>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</si>
  <si>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</si>
  <si>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</si>
  <si>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</si>
  <si>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</si>
  <si>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</si>
  <si>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</si>
  <si>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</si>
  <si>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2.3</t>
  </si>
  <si>
    <t>Придбання (виготовлення) основних засобів, усього, у т.ч.:</t>
  </si>
  <si>
    <t>Капітальний ремонт,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</si>
  <si>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</si>
  <si>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</si>
  <si>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</si>
  <si>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</si>
  <si>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</si>
  <si>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</si>
  <si>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</si>
  <si>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</si>
  <si>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</si>
  <si>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3.1</t>
  </si>
  <si>
    <t>3.2</t>
  </si>
  <si>
    <t>4.</t>
  </si>
  <si>
    <t>Кошти цільових субвенцій з державного бюджету місцевим бюджетам</t>
  </si>
  <si>
    <t>4.1</t>
  </si>
  <si>
    <t>4.2</t>
  </si>
  <si>
    <t>4.3</t>
  </si>
  <si>
    <t>5.1</t>
  </si>
  <si>
    <t>5.3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</si>
  <si>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</si>
  <si>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</si>
  <si>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</si>
  <si>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</si>
  <si>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</si>
  <si>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</si>
  <si>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Н.Г.Шуткевич</t>
  </si>
  <si>
    <t>витрати на оплату праці</t>
  </si>
  <si>
    <t>відрахування на соціальні заходи</t>
  </si>
  <si>
    <t>ремонт медичного обладнання</t>
  </si>
  <si>
    <t>повірка вогнегасників</t>
  </si>
  <si>
    <t>послуги з охорони</t>
  </si>
  <si>
    <t>супровід програмного забезпечення</t>
  </si>
  <si>
    <t>відшкодування пільгових пенсій</t>
  </si>
  <si>
    <t>будівельні матеріали</t>
  </si>
  <si>
    <t>медичні бланки</t>
  </si>
  <si>
    <t>технічне обслуговування компютерної техніки</t>
  </si>
  <si>
    <t>засоби для прання,прибирання</t>
  </si>
  <si>
    <t>папір для друку рентгензнімків</t>
  </si>
  <si>
    <t>канцелярські товари</t>
  </si>
  <si>
    <t>інші послуги по обслуговуванню приміщень закладу</t>
  </si>
  <si>
    <t>надходження від відсотків за залишками коштів на поточних рахунках</t>
  </si>
  <si>
    <t>витрати на зв'язок</t>
  </si>
  <si>
    <t>придбання хімреактивів, реагентів, тощо</t>
  </si>
  <si>
    <t>оплата ТВП</t>
  </si>
  <si>
    <t>оплата енергоносіїв</t>
  </si>
  <si>
    <t>продукти харчування</t>
  </si>
  <si>
    <t>господарські товари</t>
  </si>
  <si>
    <t>теплопостачання</t>
  </si>
  <si>
    <t>матеріальні витрати в т.ч.</t>
  </si>
  <si>
    <t>електроенергія</t>
  </si>
  <si>
    <t>оплата водопостачання та водовідведення</t>
  </si>
  <si>
    <t>оплата електроенергії</t>
  </si>
  <si>
    <t>оплата теплопостачання</t>
  </si>
  <si>
    <t>бензин та масло для автомобіля</t>
  </si>
  <si>
    <t>Адміністративні витрати, усього , у т.ч:</t>
  </si>
  <si>
    <t>1.1.1</t>
  </si>
  <si>
    <t>1.1.2</t>
  </si>
  <si>
    <t>1.2.2</t>
  </si>
  <si>
    <t>енергозберігаючі лампи</t>
  </si>
  <si>
    <t>виконання програми "СТОП ГРИПП" у Вінниці 2016-2019 роки</t>
  </si>
  <si>
    <t>медикаменти та перев'язувальні матеріали</t>
  </si>
  <si>
    <t>метрологія та вимірювання опору ізоляції</t>
  </si>
  <si>
    <t>послуги архіву</t>
  </si>
  <si>
    <t>послуги інтернету</t>
  </si>
  <si>
    <t>технічне обслуговування  ліфтів</t>
  </si>
  <si>
    <t>послуги дератизації та дезинфкції</t>
  </si>
  <si>
    <t>технічний огляд автомобілів, страхування водіїв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</si>
  <si>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</si>
  <si>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ремонт медичного обладнання</t>
  </si>
  <si>
    <t>1.1.3</t>
  </si>
  <si>
    <t>водопостачання та водовідведення</t>
  </si>
  <si>
    <t>Кошти від реалізації майна в установленому порядку</t>
  </si>
  <si>
    <t>1.1.4</t>
  </si>
  <si>
    <t>Нарахована амортизація на безоплатно отримані активи</t>
  </si>
  <si>
    <t>господарчий інвентар</t>
  </si>
  <si>
    <t>амортизація основних засобів і нематеріальних активів загальногосподарського призначення</t>
  </si>
  <si>
    <t>1.1.5</t>
  </si>
  <si>
    <t>стільці офісні</t>
  </si>
  <si>
    <t>6.2</t>
  </si>
  <si>
    <t>Відхилення, +,-</t>
  </si>
  <si>
    <t>Відхилення, %</t>
  </si>
  <si>
    <t xml:space="preserve"> ініціали, прізвище)    </t>
  </si>
  <si>
    <t>платні послуги</t>
  </si>
  <si>
    <t>медикаменти та перевязувальні маиеріали</t>
  </si>
  <si>
    <t>продукти зарчування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</si>
  <si>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в т.ч.</t>
  </si>
  <si>
    <t>Інші витратив т.ч.</t>
  </si>
  <si>
    <t>1.2.1</t>
  </si>
  <si>
    <t>послуги з охорони приміщень</t>
  </si>
  <si>
    <t>папір для друку</t>
  </si>
  <si>
    <t>одноразовий посуд</t>
  </si>
  <si>
    <t>поліграфічні послуги</t>
  </si>
  <si>
    <t>інші необоротні матеріальні активи</t>
  </si>
  <si>
    <t>послуги зі зберіганню архівної документації</t>
  </si>
  <si>
    <t>послуги телефонії</t>
  </si>
  <si>
    <t>ТО ліфта</t>
  </si>
  <si>
    <t>послуги по супроводу програмного забезпечення</t>
  </si>
  <si>
    <t>послуги з дератизації та дезінфекції</t>
  </si>
  <si>
    <t>послуги страхування</t>
  </si>
  <si>
    <t>послуги технагляду</t>
  </si>
  <si>
    <t>послуги повірки</t>
  </si>
  <si>
    <t>послуги по обслуговуванню платіжних доручень</t>
  </si>
  <si>
    <t>поточний ремонт та обслуговування компютерної техніки</t>
  </si>
  <si>
    <t>Кошти міського бюджету/ кошти ВМОТГ</t>
  </si>
  <si>
    <t>2.2.1</t>
  </si>
  <si>
    <t>мякий інвентар</t>
  </si>
  <si>
    <t>приліжкова тумба</t>
  </si>
  <si>
    <t>шафи для одягу</t>
  </si>
  <si>
    <t>столик маніпуляційний</t>
  </si>
  <si>
    <t>кисневі розетки</t>
  </si>
  <si>
    <t>пульсоксиметри</t>
  </si>
  <si>
    <t>кисневі балони</t>
  </si>
  <si>
    <t>проведення поточного ремонту</t>
  </si>
  <si>
    <t>3.3</t>
  </si>
  <si>
    <t xml:space="preserve">Кошти орендарів  </t>
  </si>
  <si>
    <t>оплата інших послуг (крім комунальних)</t>
  </si>
  <si>
    <t>Кошти отримані від надання послуг (платні послуги)</t>
  </si>
  <si>
    <t>послуги дератизації та дезинфекції</t>
  </si>
  <si>
    <t>7.1</t>
  </si>
  <si>
    <t>7.3</t>
  </si>
  <si>
    <t>Амортизація основних засобів і нематеріальних активів загальногосподарського призначення</t>
  </si>
  <si>
    <t>кошти міського бюджету/ кошти ВМОТГ</t>
  </si>
  <si>
    <t>кошти медичної субвенції з державного бюджету:</t>
  </si>
  <si>
    <t xml:space="preserve">кошти орендарів  </t>
  </si>
  <si>
    <t>нарахування амортизації на безоплатно отримані активи</t>
  </si>
  <si>
    <t>запасні частини до автомобіля</t>
  </si>
  <si>
    <t>Матеріальні витрати, усього, у т.ч.:</t>
  </si>
  <si>
    <t>Факт наростаючим підсумком з початку року</t>
  </si>
  <si>
    <t>план</t>
  </si>
  <si>
    <t>факт</t>
  </si>
  <si>
    <t>відхилення, +/-</t>
  </si>
  <si>
    <t>виконання, 
%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</si>
  <si>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</si>
  <si>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</si>
  <si>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</si>
  <si>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</si>
  <si>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</si>
  <si>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t xml:space="preserve">Нраховані до сплати податки та збори до Державного бюджету України (податкові платежі) </t>
  </si>
  <si>
    <t>інші податки, збори та платежі (розшифрувати)</t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</si>
  <si>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</si>
  <si>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</si>
  <si>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</si>
  <si>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меблі</t>
  </si>
  <si>
    <t>забезпечення готовності закладів охорони здоров'я для надання медичної допомоги особам, які відповідають визначенню випадку 2019-n CoV (ремонт медичного обладнання)</t>
  </si>
  <si>
    <t>4.1.5</t>
  </si>
  <si>
    <t>5.1.1.</t>
  </si>
  <si>
    <t>5.1.2</t>
  </si>
  <si>
    <t>5.1.3</t>
  </si>
  <si>
    <t>5.1.5</t>
  </si>
  <si>
    <t>послуги по проектуванню, монтажу блискавкозихисту</t>
  </si>
  <si>
    <t>на реалізацію проекту "Комфортна зона відпочинку та прогулянки для пацієнтів КНП "ВМКЛ №3" - переможця конкурсу проектів в рамках "Бюджету громадських ініціатив Вінницької міської територіальної громади"</t>
  </si>
  <si>
    <t>проведення поточного ремонту( заміна гарячого трубопроводу даху поліклініки)</t>
  </si>
  <si>
    <t>благодійні внески у натуральній формі</t>
  </si>
  <si>
    <t>реєстраційні збори</t>
  </si>
  <si>
    <t>витратні матеріали</t>
  </si>
  <si>
    <t>господарський інвентар</t>
  </si>
  <si>
    <t>Директор КНП "ВМКЛ №3"</t>
  </si>
  <si>
    <t>1.2.3</t>
  </si>
  <si>
    <t>1.2.5</t>
  </si>
  <si>
    <t>1.3.2</t>
  </si>
  <si>
    <t>1.3.3</t>
  </si>
  <si>
    <t>2.1.1</t>
  </si>
  <si>
    <t>2.1.3</t>
  </si>
  <si>
    <t>2.1.2</t>
  </si>
  <si>
    <t>2.2.5</t>
  </si>
  <si>
    <t>3.1.1</t>
  </si>
  <si>
    <t>3.1.2</t>
  </si>
  <si>
    <t>3.1.3</t>
  </si>
  <si>
    <t>паливно-мастильні матеріали для службових автомобілів</t>
  </si>
  <si>
    <t>3.2.2.</t>
  </si>
  <si>
    <t>3.2.3</t>
  </si>
  <si>
    <t>3.3.3</t>
  </si>
  <si>
    <t>3.2.5</t>
  </si>
  <si>
    <t>3.3.2</t>
  </si>
  <si>
    <t>3.3.5</t>
  </si>
  <si>
    <t>Інші операційні витрати (відшкодування пільгових пенсій)</t>
  </si>
  <si>
    <t>5.</t>
  </si>
  <si>
    <t>7.</t>
  </si>
  <si>
    <t>8.</t>
  </si>
  <si>
    <t>6.</t>
  </si>
  <si>
    <t>6.1</t>
  </si>
  <si>
    <t>6.1.1</t>
  </si>
  <si>
    <t>6.1.2</t>
  </si>
  <si>
    <t>6.1.3</t>
  </si>
  <si>
    <t>6.2.1</t>
  </si>
  <si>
    <t>6.2.5</t>
  </si>
  <si>
    <t>7.1.1</t>
  </si>
  <si>
    <t>8.1</t>
  </si>
  <si>
    <t>8.1.1</t>
  </si>
  <si>
    <t>10.</t>
  </si>
  <si>
    <t xml:space="preserve">   (ініціали, прізвище)    </t>
  </si>
  <si>
    <t xml:space="preserve">           (підпис)</t>
  </si>
  <si>
    <t>Матеріальні витрати, усього, в т.ч.:</t>
  </si>
  <si>
    <t>забезпечення готовності закладів охорони здоров'я для надання медичної допомоги особам, які відповідають визначенню випадку 2019-n CoV</t>
  </si>
  <si>
    <t>Інші адміністративні витрати, усього, в т.ч.:</t>
  </si>
  <si>
    <t>Інші адміністративні витрати, уього, в т.ч.:</t>
  </si>
  <si>
    <t>Інші витрати, усього, в т.ч.:</t>
  </si>
  <si>
    <t>3.2.1</t>
  </si>
  <si>
    <t>8.2</t>
  </si>
  <si>
    <t>8.2.1</t>
  </si>
  <si>
    <t>8.2.5</t>
  </si>
  <si>
    <t>9.</t>
  </si>
  <si>
    <t>9.1</t>
  </si>
  <si>
    <t>9.1.1</t>
  </si>
  <si>
    <t>10.1</t>
  </si>
  <si>
    <t>10.1.4</t>
  </si>
  <si>
    <t>кошти отримані від надання послуг   ( платні  послуги)</t>
  </si>
  <si>
    <t>кошти державного бюджету від Національної служби здоров'я України</t>
  </si>
  <si>
    <t>забезпечення готовності закладів охорони здоров'я для надання медичної допомоги особам, які відповідають визначенню випадку 2019-n CoV (продукти харчування)</t>
  </si>
  <si>
    <t>забезпечення готовності закладів охорони здоров'я для надання медичної допомоги особам, які відповідають визначенню випадку 2019-n CoV (медикаменти та перевязувальні матеріали)</t>
  </si>
  <si>
    <t>м'який інвентар</t>
  </si>
  <si>
    <t>Кошти, отримані від надання послуг (палати, стажування інтернів, відшкодування від страхової компанії)</t>
  </si>
  <si>
    <t>Благодійні внески в натуральній формі</t>
  </si>
  <si>
    <t xml:space="preserve">кошти, отримані від надання послуг (палати, стажування інтернів, відшкодування від страхової компанії) </t>
  </si>
  <si>
    <t>кошти від  реалізації майна в установленому порядку</t>
  </si>
  <si>
    <t>Бюджетне фінансування (кошти бюджету ВМТГ/кошти бюджету ВМОТГ)</t>
  </si>
  <si>
    <t>капітальний ремонт, усього, в т.ч.:</t>
  </si>
  <si>
    <t>придбання (виготовлення) основних засобів, усього, в т.ч.:</t>
  </si>
  <si>
    <t>рознести вірно суми</t>
  </si>
  <si>
    <t xml:space="preserve">див елементи </t>
  </si>
  <si>
    <t>Власні кошти (благодійні кошти)</t>
  </si>
  <si>
    <t>Інші джерела (НСЗУ)</t>
  </si>
  <si>
    <t>паливно - мастильні матеріали</t>
  </si>
  <si>
    <t>придбання хімреактивів, реагентів, штучні кришталики, тощо</t>
  </si>
  <si>
    <t xml:space="preserve">паливно-мастильні матеріали </t>
  </si>
  <si>
    <t>витрати повязані з використанням службових автомобілів</t>
  </si>
  <si>
    <t>забезпечення готовності закладів охорони здоров'я для надання медичної допомоги особам, які відповідають визначенню випадку 2019-n CoV продукти харчування</t>
  </si>
  <si>
    <t>таблички</t>
  </si>
  <si>
    <t>миючі засоби</t>
  </si>
  <si>
    <t>послуги утилізації клінічних відходів</t>
  </si>
  <si>
    <t>-</t>
  </si>
  <si>
    <t>адвокатські послуги</t>
  </si>
  <si>
    <t>послуги з підготовки до опалювального сезону</t>
  </si>
  <si>
    <t>послуги з навчання</t>
  </si>
  <si>
    <t>послуги з поточного ремонту</t>
  </si>
  <si>
    <t>посмлуги по здаванню клінічних відходів</t>
  </si>
  <si>
    <t>повірка , ремонт медичного обладнання</t>
  </si>
  <si>
    <t>обслуговування компютерних програм</t>
  </si>
  <si>
    <t xml:space="preserve">інші послуги </t>
  </si>
  <si>
    <t>Факт І квартал 2022 року</t>
  </si>
  <si>
    <t>План І квартал 2021 року</t>
  </si>
  <si>
    <t>Факт І квартал 2021 року</t>
  </si>
  <si>
    <t>Факт І квартал 2023 року</t>
  </si>
  <si>
    <t>План І квартал 2023 року</t>
  </si>
  <si>
    <t>генератор дизельний</t>
  </si>
  <si>
    <t>Реконструкція мережі електропостачання будівлі стаціонару КНП "ВМКЛ №3" по вул. Синьоводській, 142</t>
  </si>
  <si>
    <t>Реконструкція мережі холодного та гарячого водопостачання в будівлю стаціонара КНП "ВМКЛ №3" по вул. Синьоводській, 142</t>
  </si>
  <si>
    <t>Реконструкція мережі пожежного водогону КНП "ВМКЛ №3" по вул. Синьоводській, 143</t>
  </si>
  <si>
    <t>капітальний ремонт приміщень другого поверху будівлі стаціонару КНП "ВМКЛ №3" - відділення "Міський центр мікрохіругії ока" по вул. Синьоводській 142</t>
  </si>
  <si>
    <t>Факт 3 місяців 2022 року</t>
  </si>
  <si>
    <t>План 3 місяців 2023 року</t>
  </si>
  <si>
    <t>Факт 3 місяців  2023 року</t>
  </si>
  <si>
    <t>плата до рентген апарата</t>
  </si>
  <si>
    <t>поліграфічна продукція</t>
  </si>
  <si>
    <t>безкоштовне забезпечення штучними хришталиками</t>
  </si>
  <si>
    <t>холодильники</t>
  </si>
  <si>
    <t>холодильники (2 шт)</t>
  </si>
  <si>
    <t>водонагрівач</t>
  </si>
  <si>
    <t>Факт І квартал  2022 року</t>
  </si>
  <si>
    <t>Факт  І квартал 2023 року</t>
  </si>
  <si>
    <t>повірка, ремонт медичного обладнання</t>
  </si>
  <si>
    <t>послуги по обслуговуванню компютерних програм</t>
  </si>
  <si>
    <t>ЗВІТ 
 про виконання показників фінансового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№3"
за 3 місяці 2023 року</t>
  </si>
  <si>
    <t>3 місяці 2022 рік</t>
  </si>
  <si>
    <t>3 місяці 2023 рік</t>
  </si>
  <si>
    <t>Звітний період 3 місяці 2023 року</t>
  </si>
  <si>
    <t xml:space="preserve"> </t>
  </si>
  <si>
    <t>послуги по обслуговуванню  приміщень закладу (облаштування бомбосховища)</t>
  </si>
  <si>
    <t>витрати повязані з використанням службових автомобілей</t>
  </si>
  <si>
    <t>папір для друку, канцелярські товари</t>
  </si>
  <si>
    <t>сантехнічні матеріали</t>
  </si>
  <si>
    <t>сантехнічна продукція</t>
  </si>
  <si>
    <t>послуги по пломбуванню лічильника</t>
  </si>
  <si>
    <t>послуги реєстраційного збору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</si>
</sst>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_-* #,##0.0\ _₽_-;\-* #,##0.0\ _₽_-;_-* &quot;-&quot;?\ _₽_-;_-@_-"/>
    <numFmt numFmtId="182" formatCode="_-* #,##0.0\ _₴_-;\-* #,##0.0\ _₴_-;_-* &quot;-&quot;?\ _₴_-;_-@_-"/>
  </numFmts>
  <fonts count="9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3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</cellStyleXfs>
  <cellXfs count="372">
    <xf numFmtId="0" fontId="0" fillId="0" borderId="0" xfId="0"/>
    <xf numFmtId="0" fontId="5" fillId="0" borderId="0" xfId="0" applyFont="1" applyAlignment="1">
      <alignment vertical="center"/>
    </xf>
    <xf numFmtId="0" fontId="5" fillId="22" borderId="0" xfId="0" quotePrefix="1" applyFont="1" applyFill="1" applyAlignment="1">
      <alignment horizontal="center" vertical="center"/>
    </xf>
    <xf numFmtId="0" fontId="5" fillId="22" borderId="0" xfId="0" applyFont="1" applyFill="1" applyAlignment="1">
      <alignment vertical="center"/>
    </xf>
    <xf numFmtId="0" fontId="5" fillId="2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6" fillId="22" borderId="0" xfId="0" applyFont="1" applyFill="1" applyAlignment="1">
      <alignment horizontal="center" vertical="center"/>
    </xf>
    <xf numFmtId="0" fontId="68" fillId="22" borderId="0" xfId="0" applyFont="1" applyFill="1" applyAlignment="1">
      <alignment horizontal="center" vertical="center"/>
    </xf>
    <xf numFmtId="0" fontId="66" fillId="22" borderId="0" xfId="0" applyFont="1" applyFill="1" applyAlignment="1">
      <alignment vertical="center"/>
    </xf>
    <xf numFmtId="0" fontId="66" fillId="22" borderId="14" xfId="0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17" xfId="0" applyFont="1" applyBorder="1" applyAlignment="1">
      <alignment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/>
    </xf>
    <xf numFmtId="0" fontId="66" fillId="22" borderId="3" xfId="0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6" fillId="22" borderId="0" xfId="0" applyFont="1" applyFill="1" applyAlignment="1">
      <alignment horizontal="right" vertical="center"/>
    </xf>
    <xf numFmtId="0" fontId="69" fillId="22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6" fillId="22" borderId="0" xfId="0" applyFont="1" applyFill="1" applyAlignment="1">
      <alignment horizontal="center" vertical="center" wrapText="1"/>
    </xf>
    <xf numFmtId="169" fontId="66" fillId="22" borderId="0" xfId="0" applyNumberFormat="1" applyFont="1" applyFill="1" applyAlignment="1">
      <alignment horizontal="center" vertical="center" wrapText="1"/>
    </xf>
    <xf numFmtId="0" fontId="66" fillId="22" borderId="0" xfId="0" applyFont="1" applyFill="1"/>
    <xf numFmtId="0" fontId="66" fillId="22" borderId="0" xfId="0" applyFont="1" applyFill="1" applyAlignment="1">
      <alignment horizontal="center"/>
    </xf>
    <xf numFmtId="0" fontId="66" fillId="0" borderId="0" xfId="0" applyFont="1"/>
    <xf numFmtId="0" fontId="66" fillId="22" borderId="0" xfId="0" applyFont="1" applyFill="1" applyAlignment="1">
      <alignment vertical="center" wrapText="1" shrinkToFit="1"/>
    </xf>
    <xf numFmtId="0" fontId="6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 wrapText="1"/>
    </xf>
    <xf numFmtId="170" fontId="5" fillId="22" borderId="0" xfId="0" applyNumberFormat="1" applyFont="1" applyFill="1" applyAlignment="1">
      <alignment horizontal="center" vertical="center" wrapText="1"/>
    </xf>
    <xf numFmtId="170" fontId="5" fillId="22" borderId="0" xfId="0" applyNumberFormat="1" applyFont="1" applyFill="1" applyAlignment="1">
      <alignment horizontal="right" vertical="center" wrapText="1"/>
    </xf>
    <xf numFmtId="170" fontId="5" fillId="22" borderId="0" xfId="0" quotePrefix="1" applyNumberFormat="1" applyFont="1" applyFill="1" applyAlignment="1">
      <alignment vertical="center" wrapText="1"/>
    </xf>
    <xf numFmtId="17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0" fontId="5" fillId="22" borderId="0" xfId="0" applyNumberFormat="1" applyFont="1" applyFill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5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9" fontId="5" fillId="22" borderId="3" xfId="0" applyNumberFormat="1" applyFont="1" applyFill="1" applyBorder="1" applyAlignment="1">
      <alignment horizontal="center" vertical="center" wrapText="1"/>
    </xf>
    <xf numFmtId="179" fontId="6" fillId="22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 wrapText="1"/>
    </xf>
    <xf numFmtId="179" fontId="69" fillId="22" borderId="3" xfId="0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vertical="center" wrapText="1"/>
    </xf>
    <xf numFmtId="0" fontId="75" fillId="0" borderId="3" xfId="0" applyFont="1" applyBorder="1" applyAlignment="1">
      <alignment horizontal="left" vertical="center"/>
    </xf>
    <xf numFmtId="179" fontId="6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 wrapText="1"/>
    </xf>
    <xf numFmtId="170" fontId="5" fillId="0" borderId="0" xfId="0" quotePrefix="1" applyNumberFormat="1" applyFont="1" applyAlignment="1">
      <alignment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0" fontId="74" fillId="0" borderId="17" xfId="0" applyFont="1" applyBorder="1" applyAlignment="1">
      <alignment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vertical="center"/>
    </xf>
    <xf numFmtId="179" fontId="68" fillId="0" borderId="0" xfId="0" applyNumberFormat="1" applyFont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 wrapText="1"/>
    </xf>
    <xf numFmtId="181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179" fontId="66" fillId="0" borderId="0" xfId="0" applyNumberFormat="1" applyFont="1" applyAlignment="1">
      <alignment vertical="center"/>
    </xf>
    <xf numFmtId="0" fontId="66" fillId="0" borderId="17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78" fillId="0" borderId="3" xfId="0" applyFont="1" applyBorder="1" applyAlignment="1">
      <alignment vertical="center" wrapText="1"/>
    </xf>
    <xf numFmtId="0" fontId="78" fillId="0" borderId="3" xfId="0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/>
    </xf>
    <xf numFmtId="49" fontId="81" fillId="0" borderId="3" xfId="0" applyNumberFormat="1" applyFont="1" applyBorder="1" applyAlignment="1">
      <alignment horizontal="center" vertical="center"/>
    </xf>
    <xf numFmtId="0" fontId="81" fillId="0" borderId="3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top" wrapText="1"/>
    </xf>
    <xf numFmtId="0" fontId="8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9" fontId="81" fillId="0" borderId="15" xfId="0" applyNumberFormat="1" applyFont="1" applyBorder="1" applyAlignment="1">
      <alignment horizontal="center" vertical="center"/>
    </xf>
    <xf numFmtId="0" fontId="81" fillId="0" borderId="17" xfId="0" applyFont="1" applyBorder="1" applyAlignment="1">
      <alignment horizontal="center" vertical="center" wrapText="1"/>
    </xf>
    <xf numFmtId="0" fontId="81" fillId="0" borderId="3" xfId="0" applyFont="1" applyBorder="1" applyAlignment="1">
      <alignment horizontal="left" vertical="center"/>
    </xf>
    <xf numFmtId="49" fontId="7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8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179" fontId="76" fillId="0" borderId="3" xfId="0" applyNumberFormat="1" applyFont="1" applyBorder="1" applyAlignment="1">
      <alignment horizontal="center" vertical="center" wrapText="1"/>
    </xf>
    <xf numFmtId="49" fontId="80" fillId="0" borderId="3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left" vertical="center"/>
    </xf>
    <xf numFmtId="0" fontId="81" fillId="0" borderId="3" xfId="0" applyFont="1" applyBorder="1" applyAlignment="1">
      <alignment horizontal="center" vertical="center"/>
    </xf>
    <xf numFmtId="0" fontId="80" fillId="0" borderId="3" xfId="0" quotePrefix="1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 wrapText="1"/>
    </xf>
    <xf numFmtId="179" fontId="5" fillId="0" borderId="18" xfId="0" applyNumberFormat="1" applyFont="1" applyBorder="1" applyAlignment="1">
      <alignment horizontal="center" vertical="center" wrapText="1"/>
    </xf>
    <xf numFmtId="0" fontId="80" fillId="0" borderId="18" xfId="0" applyFont="1" applyBorder="1" applyAlignment="1">
      <alignment horizontal="center" vertical="center" wrapText="1"/>
    </xf>
    <xf numFmtId="0" fontId="80" fillId="0" borderId="17" xfId="0" quotePrefix="1" applyFont="1" applyBorder="1" applyAlignment="1">
      <alignment horizontal="center" vertical="center"/>
    </xf>
    <xf numFmtId="0" fontId="78" fillId="0" borderId="3" xfId="0" quotePrefix="1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85" fillId="0" borderId="0" xfId="0" applyFont="1" applyAlignment="1">
      <alignment horizontal="center" vertical="center"/>
    </xf>
    <xf numFmtId="0" fontId="83" fillId="29" borderId="3" xfId="0" applyFont="1" applyFill="1" applyBorder="1" applyAlignment="1">
      <alignment horizontal="center" vertical="center" wrapText="1" shrinkToFit="1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6" fillId="29" borderId="3" xfId="180" applyFont="1" applyFill="1" applyBorder="1" applyAlignment="1">
      <alignment vertical="center" wrapText="1"/>
      <protection locked="0"/>
    </xf>
    <xf numFmtId="0" fontId="86" fillId="29" borderId="3" xfId="0" applyFont="1" applyFill="1" applyBorder="1" applyAlignment="1">
      <alignment horizontal="center" vertical="center"/>
    </xf>
    <xf numFmtId="179" fontId="86" fillId="29" borderId="3" xfId="0" applyNumberFormat="1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left" vertical="center" wrapText="1"/>
    </xf>
    <xf numFmtId="0" fontId="83" fillId="29" borderId="3" xfId="0" applyFont="1" applyFill="1" applyBorder="1" applyAlignment="1">
      <alignment horizontal="center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0" fontId="83" fillId="29" borderId="3" xfId="180" applyFont="1" applyFill="1" applyBorder="1" applyAlignment="1">
      <alignment vertical="center" wrapText="1"/>
      <protection locked="0"/>
    </xf>
    <xf numFmtId="0" fontId="86" fillId="29" borderId="3" xfId="243" applyFont="1" applyFill="1" applyBorder="1" applyAlignment="1">
      <alignment horizontal="left" vertical="center" wrapText="1"/>
    </xf>
    <xf numFmtId="0" fontId="86" fillId="29" borderId="3" xfId="0" applyFont="1" applyFill="1" applyBorder="1" applyAlignment="1" applyProtection="1">
      <alignment horizontal="left" vertical="center" wrapText="1"/>
      <protection locked="0"/>
    </xf>
    <xf numFmtId="0" fontId="86" fillId="29" borderId="3" xfId="0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7" fontId="83" fillId="29" borderId="3" xfId="0" applyNumberFormat="1" applyFont="1" applyFill="1" applyBorder="1" applyAlignment="1">
      <alignment horizontal="center" vertical="center" wrapText="1"/>
    </xf>
    <xf numFmtId="0" fontId="86" fillId="29" borderId="20" xfId="180" applyFont="1" applyFill="1" applyBorder="1" applyAlignment="1">
      <alignment vertical="center" wrapText="1"/>
      <protection locked="0"/>
    </xf>
    <xf numFmtId="0" fontId="83" fillId="29" borderId="21" xfId="0" applyFont="1" applyFill="1" applyBorder="1" applyAlignment="1">
      <alignment horizontal="left" vertical="center" wrapText="1"/>
    </xf>
    <xf numFmtId="0" fontId="83" fillId="29" borderId="20" xfId="0" applyFont="1" applyFill="1" applyBorder="1" applyAlignment="1">
      <alignment horizontal="left" vertical="center" wrapText="1"/>
    </xf>
    <xf numFmtId="0" fontId="83" fillId="29" borderId="22" xfId="0" applyFont="1" applyFill="1" applyBorder="1" applyAlignment="1">
      <alignment horizontal="left" vertical="center" wrapText="1"/>
    </xf>
    <xf numFmtId="0" fontId="83" fillId="29" borderId="23" xfId="0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29" borderId="3" xfId="0" applyNumberFormat="1" applyFont="1" applyFill="1" applyBorder="1" applyAlignment="1">
      <alignment horizontal="center" vertical="center"/>
    </xf>
    <xf numFmtId="178" fontId="86" fillId="29" borderId="3" xfId="0" applyNumberFormat="1" applyFont="1" applyFill="1" applyBorder="1" applyAlignment="1">
      <alignment horizontal="center" vertical="center" wrapText="1"/>
    </xf>
    <xf numFmtId="178" fontId="83" fillId="29" borderId="3" xfId="0" applyNumberFormat="1" applyFont="1" applyFill="1" applyBorder="1" applyAlignment="1">
      <alignment horizontal="center" vertical="center" wrapText="1"/>
    </xf>
    <xf numFmtId="173" fontId="83" fillId="29" borderId="3" xfId="0" applyNumberFormat="1" applyFont="1" applyFill="1" applyBorder="1" applyAlignment="1">
      <alignment horizontal="center" vertical="center" wrapText="1"/>
    </xf>
    <xf numFmtId="0" fontId="86" fillId="0" borderId="0" xfId="0" applyFont="1" applyAlignment="1" applyProtection="1">
      <alignment horizontal="left" vertical="center"/>
      <protection locked="0"/>
    </xf>
    <xf numFmtId="170" fontId="86" fillId="0" borderId="0" xfId="0" applyNumberFormat="1" applyFont="1" applyAlignment="1">
      <alignment horizontal="center" vertical="center" wrapText="1"/>
    </xf>
    <xf numFmtId="170" fontId="86" fillId="0" borderId="0" xfId="0" applyNumberFormat="1" applyFont="1" applyAlignment="1">
      <alignment horizontal="right" vertical="center" wrapText="1"/>
    </xf>
    <xf numFmtId="170" fontId="83" fillId="0" borderId="0" xfId="0" applyNumberFormat="1" applyFont="1" applyAlignment="1">
      <alignment horizontal="center" vertical="center" wrapText="1"/>
    </xf>
    <xf numFmtId="0" fontId="83" fillId="0" borderId="0" xfId="0" quotePrefix="1" applyFont="1" applyAlignment="1">
      <alignment horizontal="center" vertical="center"/>
    </xf>
    <xf numFmtId="170" fontId="85" fillId="0" borderId="0" xfId="0" applyNumberFormat="1" applyFont="1" applyAlignment="1">
      <alignment vertical="center"/>
    </xf>
    <xf numFmtId="0" fontId="83" fillId="0" borderId="0" xfId="0" applyFont="1" applyAlignment="1">
      <alignment vertical="center" wrapText="1"/>
    </xf>
    <xf numFmtId="0" fontId="8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0" fontId="5" fillId="0" borderId="0" xfId="0" applyNumberFormat="1" applyFont="1" applyAlignment="1">
      <alignment horizontal="left" vertical="center" wrapText="1"/>
    </xf>
    <xf numFmtId="179" fontId="83" fillId="29" borderId="3" xfId="0" applyNumberFormat="1" applyFont="1" applyFill="1" applyBorder="1" applyAlignment="1">
      <alignment vertical="center" wrapText="1"/>
    </xf>
    <xf numFmtId="179" fontId="66" fillId="29" borderId="3" xfId="0" applyNumberFormat="1" applyFont="1" applyFill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5" fillId="29" borderId="24" xfId="0" applyFont="1" applyFill="1" applyBorder="1" applyAlignment="1">
      <alignment vertical="top" wrapText="1"/>
    </xf>
    <xf numFmtId="0" fontId="5" fillId="29" borderId="3" xfId="0" applyFont="1" applyFill="1" applyBorder="1" applyAlignment="1">
      <alignment horizontal="left" vertical="center" wrapText="1"/>
    </xf>
    <xf numFmtId="0" fontId="8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7" fillId="0" borderId="0" xfId="0" applyFont="1" applyAlignment="1">
      <alignment horizont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49" fontId="82" fillId="0" borderId="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top" wrapText="1"/>
    </xf>
    <xf numFmtId="49" fontId="82" fillId="0" borderId="15" xfId="0" applyNumberFormat="1" applyFont="1" applyBorder="1" applyAlignment="1">
      <alignment horizontal="center" vertical="center"/>
    </xf>
    <xf numFmtId="0" fontId="82" fillId="0" borderId="3" xfId="0" applyFont="1" applyBorder="1" applyAlignment="1">
      <alignment vertical="center" wrapText="1"/>
    </xf>
    <xf numFmtId="0" fontId="8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8" fillId="0" borderId="18" xfId="0" applyFont="1" applyBorder="1" applyAlignment="1">
      <alignment horizontal="left" vertical="center" wrapText="1"/>
    </xf>
    <xf numFmtId="0" fontId="8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6" fillId="0" borderId="3" xfId="0" applyFont="1" applyBorder="1" applyAlignment="1">
      <alignment vertical="center" wrapText="1"/>
    </xf>
    <xf numFmtId="0" fontId="74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76" fillId="0" borderId="3" xfId="0" applyFont="1" applyBorder="1" applyAlignment="1">
      <alignment horizontal="left" vertical="center"/>
    </xf>
    <xf numFmtId="0" fontId="69" fillId="0" borderId="0" xfId="0" applyFont="1" applyAlignment="1">
      <alignment vertical="top"/>
    </xf>
    <xf numFmtId="0" fontId="69" fillId="0" borderId="0" xfId="0" applyFont="1" applyAlignment="1">
      <alignment horizontal="right" vertical="center"/>
    </xf>
    <xf numFmtId="0" fontId="69" fillId="0" borderId="0" xfId="0" applyFont="1"/>
    <xf numFmtId="179" fontId="5" fillId="0" borderId="0" xfId="0" applyNumberFormat="1" applyFont="1"/>
    <xf numFmtId="49" fontId="88" fillId="0" borderId="3" xfId="0" applyNumberFormat="1" applyFont="1" applyBorder="1" applyAlignment="1">
      <alignment horizontal="center" vertical="center"/>
    </xf>
    <xf numFmtId="0" fontId="88" fillId="0" borderId="3" xfId="0" applyFont="1" applyBorder="1" applyAlignment="1">
      <alignment horizontal="left" vertical="center"/>
    </xf>
    <xf numFmtId="49" fontId="79" fillId="0" borderId="3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vertical="top"/>
    </xf>
    <xf numFmtId="0" fontId="69" fillId="0" borderId="0" xfId="0" applyFont="1" applyAlignment="1">
      <alignment horizontal="right"/>
    </xf>
    <xf numFmtId="182" fontId="5" fillId="0" borderId="0" xfId="0" applyNumberFormat="1" applyFont="1" applyAlignment="1">
      <alignment vertical="center"/>
    </xf>
    <xf numFmtId="179" fontId="89" fillId="29" borderId="3" xfId="0" applyNumberFormat="1" applyFont="1" applyFill="1" applyBorder="1" applyAlignment="1">
      <alignment horizontal="center" vertical="center" wrapText="1"/>
    </xf>
    <xf numFmtId="179" fontId="90" fillId="29" borderId="3" xfId="0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vertical="center" wrapText="1"/>
    </xf>
    <xf numFmtId="0" fontId="66" fillId="0" borderId="15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/>
    </xf>
    <xf numFmtId="0" fontId="91" fillId="0" borderId="3" xfId="0" applyFont="1" applyBorder="1" applyAlignment="1">
      <alignment horizontal="left" vertical="center"/>
    </xf>
    <xf numFmtId="49" fontId="9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0" fillId="0" borderId="0" xfId="0" applyFont="1" applyAlignment="1">
      <alignment vertical="center" wrapText="1"/>
    </xf>
    <xf numFmtId="179" fontId="86" fillId="0" borderId="3" xfId="0" applyNumberFormat="1" applyFont="1" applyBorder="1" applyAlignment="1">
      <alignment horizontal="center" vertical="center" wrapText="1"/>
    </xf>
    <xf numFmtId="179" fontId="83" fillId="0" borderId="3" xfId="0" applyNumberFormat="1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left" vertical="center" wrapText="1"/>
    </xf>
    <xf numFmtId="179" fontId="89" fillId="0" borderId="3" xfId="0" applyNumberFormat="1" applyFont="1" applyBorder="1" applyAlignment="1">
      <alignment horizontal="center" vertical="center" wrapText="1"/>
    </xf>
    <xf numFmtId="0" fontId="83" fillId="0" borderId="3" xfId="243" applyFont="1" applyBorder="1" applyAlignment="1">
      <alignment horizontal="left" vertical="center" wrapText="1"/>
    </xf>
    <xf numFmtId="0" fontId="86" fillId="0" borderId="3" xfId="0" applyFont="1" applyBorder="1" applyAlignment="1" applyProtection="1">
      <alignment horizontal="left" vertical="center" wrapText="1"/>
      <protection locked="0"/>
    </xf>
    <xf numFmtId="179" fontId="5" fillId="0" borderId="3" xfId="0" applyNumberFormat="1" applyFont="1" applyBorder="1" applyAlignment="1">
      <alignment horizontal="right" vertical="center" wrapText="1"/>
    </xf>
    <xf numFmtId="179" fontId="5" fillId="0" borderId="3" xfId="0" applyNumberFormat="1" applyFont="1" applyBorder="1" applyAlignment="1">
      <alignment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179" fontId="6" fillId="30" borderId="3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66" fillId="22" borderId="3" xfId="0" applyFont="1" applyFill="1" applyBorder="1" applyAlignment="1">
      <alignment vertical="center" wrapText="1"/>
    </xf>
    <xf numFmtId="0" fontId="66" fillId="0" borderId="3" xfId="0" applyFont="1" applyBorder="1" applyAlignment="1">
      <alignment vertical="center"/>
    </xf>
    <xf numFmtId="0" fontId="5" fillId="22" borderId="3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 wrapText="1" shrinkToFit="1"/>
    </xf>
    <xf numFmtId="179" fontId="69" fillId="22" borderId="13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vertical="center"/>
    </xf>
    <xf numFmtId="170" fontId="66" fillId="0" borderId="3" xfId="234" applyNumberFormat="1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/>
    </xf>
    <xf numFmtId="17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179" fontId="4" fillId="0" borderId="0" xfId="0" applyNumberFormat="1" applyFont="1"/>
    <xf numFmtId="0" fontId="0" fillId="0" borderId="0" xfId="0" applyAlignment="1">
      <alignment vertical="center"/>
    </xf>
    <xf numFmtId="179" fontId="4" fillId="0" borderId="0" xfId="0" applyNumberFormat="1" applyFont="1" applyAlignment="1">
      <alignment vertical="center"/>
    </xf>
    <xf numFmtId="182" fontId="4" fillId="0" borderId="0" xfId="0" applyNumberFormat="1" applyFont="1" applyAlignment="1">
      <alignment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73" fillId="22" borderId="0" xfId="0" applyFont="1" applyFill="1" applyAlignment="1">
      <alignment horizontal="center" wrapText="1"/>
    </xf>
    <xf numFmtId="0" fontId="4" fillId="22" borderId="14" xfId="0" applyFont="1" applyFill="1" applyBorder="1"/>
    <xf numFmtId="0" fontId="69" fillId="22" borderId="0" xfId="0" applyFont="1" applyFill="1"/>
    <xf numFmtId="0" fontId="86" fillId="29" borderId="3" xfId="0" applyFont="1" applyFill="1" applyBorder="1" applyAlignment="1">
      <alignment horizontal="left" vertical="center" wrapText="1"/>
    </xf>
    <xf numFmtId="170" fontId="83" fillId="29" borderId="3" xfId="0" applyNumberFormat="1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78" fillId="29" borderId="19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vertical="center" wrapText="1" shrinkToFit="1"/>
    </xf>
    <xf numFmtId="0" fontId="5" fillId="29" borderId="26" xfId="0" applyFont="1" applyFill="1" applyBorder="1" applyAlignment="1">
      <alignment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79" fontId="6" fillId="29" borderId="3" xfId="0" applyNumberFormat="1" applyFont="1" applyFill="1" applyBorder="1" applyAlignment="1">
      <alignment horizontal="center" vertical="center" wrapText="1"/>
    </xf>
    <xf numFmtId="0" fontId="95" fillId="0" borderId="15" xfId="0" applyFont="1" applyBorder="1" applyAlignment="1">
      <alignment horizontal="left" vertical="center" wrapText="1"/>
    </xf>
    <xf numFmtId="0" fontId="95" fillId="0" borderId="3" xfId="0" applyFont="1" applyBorder="1" applyAlignment="1">
      <alignment horizontal="left" vertical="center" wrapText="1"/>
    </xf>
    <xf numFmtId="49" fontId="80" fillId="31" borderId="3" xfId="0" applyNumberFormat="1" applyFont="1" applyFill="1" applyBorder="1" applyAlignment="1">
      <alignment horizontal="center" vertical="center"/>
    </xf>
    <xf numFmtId="0" fontId="80" fillId="31" borderId="3" xfId="0" applyFont="1" applyFill="1" applyBorder="1" applyAlignment="1">
      <alignment horizontal="left" vertical="center"/>
    </xf>
    <xf numFmtId="0" fontId="78" fillId="31" borderId="3" xfId="0" applyFont="1" applyFill="1" applyBorder="1" applyAlignment="1">
      <alignment horizontal="center" vertical="center"/>
    </xf>
    <xf numFmtId="179" fontId="4" fillId="31" borderId="3" xfId="0" applyNumberFormat="1" applyFont="1" applyFill="1" applyBorder="1" applyAlignment="1">
      <alignment horizontal="center" vertical="center" wrapText="1"/>
    </xf>
    <xf numFmtId="0" fontId="78" fillId="31" borderId="3" xfId="0" applyFont="1" applyFill="1" applyBorder="1" applyAlignment="1">
      <alignment horizontal="center" vertical="center" wrapText="1"/>
    </xf>
    <xf numFmtId="0" fontId="80" fillId="31" borderId="3" xfId="0" applyFont="1" applyFill="1" applyBorder="1" applyAlignment="1">
      <alignment horizontal="left" vertical="center" wrapText="1"/>
    </xf>
    <xf numFmtId="179" fontId="5" fillId="31" borderId="3" xfId="0" applyNumberFormat="1" applyFont="1" applyFill="1" applyBorder="1" applyAlignment="1">
      <alignment horizontal="center" vertical="center" wrapText="1"/>
    </xf>
    <xf numFmtId="49" fontId="91" fillId="31" borderId="3" xfId="0" applyNumberFormat="1" applyFont="1" applyFill="1" applyBorder="1" applyAlignment="1">
      <alignment horizontal="center" vertical="center"/>
    </xf>
    <xf numFmtId="0" fontId="91" fillId="31" borderId="3" xfId="0" applyFont="1" applyFill="1" applyBorder="1" applyAlignment="1">
      <alignment horizontal="left" vertical="center"/>
    </xf>
    <xf numFmtId="0" fontId="66" fillId="31" borderId="3" xfId="0" applyFont="1" applyFill="1" applyBorder="1" applyAlignment="1">
      <alignment horizontal="center" vertical="center" wrapText="1"/>
    </xf>
    <xf numFmtId="179" fontId="92" fillId="0" borderId="3" xfId="0" applyNumberFormat="1" applyFont="1" applyBorder="1" applyAlignment="1">
      <alignment horizontal="center" vertical="center" wrapText="1"/>
    </xf>
    <xf numFmtId="0" fontId="80" fillId="31" borderId="3" xfId="0" applyFont="1" applyFill="1" applyBorder="1" applyAlignment="1">
      <alignment horizontal="center" vertical="center" wrapText="1"/>
    </xf>
    <xf numFmtId="0" fontId="80" fillId="31" borderId="3" xfId="0" applyFont="1" applyFill="1" applyBorder="1" applyAlignment="1">
      <alignment vertical="center" wrapText="1"/>
    </xf>
    <xf numFmtId="179" fontId="69" fillId="31" borderId="3" xfId="0" applyNumberFormat="1" applyFont="1" applyFill="1" applyBorder="1" applyAlignment="1">
      <alignment horizontal="center" vertical="center" wrapText="1"/>
    </xf>
    <xf numFmtId="0" fontId="80" fillId="31" borderId="3" xfId="0" applyFont="1" applyFill="1" applyBorder="1" applyAlignment="1">
      <alignment horizontal="center" vertical="center"/>
    </xf>
    <xf numFmtId="0" fontId="80" fillId="31" borderId="17" xfId="0" applyFont="1" applyFill="1" applyBorder="1" applyAlignment="1">
      <alignment horizontal="left" vertical="center"/>
    </xf>
    <xf numFmtId="0" fontId="84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4" fillId="29" borderId="3" xfId="0" applyFont="1" applyFill="1" applyBorder="1" applyAlignment="1">
      <alignment horizontal="center" vertical="center"/>
    </xf>
    <xf numFmtId="0" fontId="84" fillId="29" borderId="25" xfId="0" applyFont="1" applyFill="1" applyBorder="1" applyAlignment="1" applyProtection="1">
      <alignment horizontal="center"/>
      <protection locked="0"/>
    </xf>
    <xf numFmtId="0" fontId="84" fillId="29" borderId="14" xfId="0" applyFont="1" applyFill="1" applyBorder="1" applyAlignment="1" applyProtection="1">
      <alignment horizontal="center"/>
      <protection locked="0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170" fontId="83" fillId="0" borderId="14" xfId="0" applyNumberFormat="1" applyFont="1" applyBorder="1" applyAlignment="1">
      <alignment horizontal="center" vertical="center" wrapText="1"/>
    </xf>
    <xf numFmtId="170" fontId="83" fillId="0" borderId="14" xfId="0" quotePrefix="1" applyNumberFormat="1" applyFont="1" applyBorder="1" applyAlignment="1">
      <alignment horizontal="center" vertical="center" wrapText="1"/>
    </xf>
    <xf numFmtId="0" fontId="86" fillId="0" borderId="14" xfId="0" applyFont="1" applyBorder="1" applyAlignment="1">
      <alignment horizontal="center"/>
    </xf>
    <xf numFmtId="0" fontId="78" fillId="0" borderId="15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3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0" fillId="0" borderId="15" xfId="0" applyFont="1" applyBorder="1" applyAlignment="1">
      <alignment horizontal="left" vertical="center" wrapText="1"/>
    </xf>
    <xf numFmtId="0" fontId="80" fillId="0" borderId="1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8" fillId="0" borderId="15" xfId="0" applyFont="1" applyBorder="1" applyAlignment="1">
      <alignment horizontal="left" vertical="center"/>
    </xf>
    <xf numFmtId="0" fontId="78" fillId="0" borderId="17" xfId="0" applyFont="1" applyBorder="1" applyAlignment="1">
      <alignment horizontal="left" vertical="center"/>
    </xf>
    <xf numFmtId="0" fontId="76" fillId="0" borderId="15" xfId="0" applyFont="1" applyBorder="1" applyAlignment="1">
      <alignment horizontal="left" vertical="center"/>
    </xf>
    <xf numFmtId="0" fontId="76" fillId="0" borderId="17" xfId="0" applyFont="1" applyBorder="1" applyAlignment="1">
      <alignment horizontal="left" vertical="center"/>
    </xf>
    <xf numFmtId="170" fontId="5" fillId="0" borderId="16" xfId="0" applyNumberFormat="1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center"/>
    </xf>
    <xf numFmtId="0" fontId="80" fillId="0" borderId="15" xfId="0" applyFont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81" fillId="0" borderId="15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78" fillId="0" borderId="19" xfId="0" applyFont="1" applyBorder="1" applyAlignment="1">
      <alignment horizontal="center" vertical="center" wrapText="1"/>
    </xf>
    <xf numFmtId="0" fontId="78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/>
    </xf>
    <xf numFmtId="0" fontId="69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9" fillId="0" borderId="15" xfId="0" applyFont="1" applyBorder="1" applyAlignment="1">
      <alignment horizontal="left" vertical="center" wrapText="1"/>
    </xf>
    <xf numFmtId="0" fontId="69" fillId="0" borderId="17" xfId="0" applyFont="1" applyBorder="1" applyAlignment="1">
      <alignment horizontal="left" vertical="center" wrapText="1"/>
    </xf>
    <xf numFmtId="0" fontId="80" fillId="0" borderId="15" xfId="0" applyFont="1" applyBorder="1" applyAlignment="1">
      <alignment horizontal="left" vertical="center"/>
    </xf>
    <xf numFmtId="0" fontId="80" fillId="0" borderId="17" xfId="0" applyFont="1" applyBorder="1" applyAlignment="1">
      <alignment horizontal="left" vertical="center"/>
    </xf>
    <xf numFmtId="170" fontId="5" fillId="0" borderId="14" xfId="0" applyNumberFormat="1" applyFont="1" applyBorder="1" applyAlignment="1">
      <alignment horizontal="left" vertical="center" wrapText="1"/>
    </xf>
    <xf numFmtId="0" fontId="80" fillId="0" borderId="15" xfId="0" applyFont="1" applyBorder="1" applyAlignment="1">
      <alignment horizontal="center" vertical="center"/>
    </xf>
    <xf numFmtId="0" fontId="80" fillId="0" borderId="17" xfId="0" applyFont="1" applyBorder="1" applyAlignment="1">
      <alignment horizontal="center" vertical="center"/>
    </xf>
    <xf numFmtId="0" fontId="78" fillId="29" borderId="19" xfId="0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wrapText="1"/>
    </xf>
    <xf numFmtId="0" fontId="4" fillId="0" borderId="14" xfId="0" applyFont="1" applyBorder="1" applyAlignment="1">
      <alignment horizontal="left"/>
    </xf>
    <xf numFmtId="170" fontId="5" fillId="22" borderId="14" xfId="0" applyNumberFormat="1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 shrinkToFit="1"/>
    </xf>
    <xf numFmtId="0" fontId="5" fillId="22" borderId="18" xfId="0" applyFont="1" applyFill="1" applyBorder="1" applyAlignment="1">
      <alignment horizontal="center" vertical="center" wrapText="1" shrinkToFit="1"/>
    </xf>
    <xf numFmtId="0" fontId="5" fillId="22" borderId="26" xfId="0" applyFont="1" applyFill="1" applyBorder="1" applyAlignment="1">
      <alignment horizontal="center" vertical="center" wrapText="1"/>
    </xf>
    <xf numFmtId="0" fontId="5" fillId="22" borderId="27" xfId="0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0" fontId="70" fillId="22" borderId="0" xfId="0" applyFont="1" applyFill="1" applyAlignment="1">
      <alignment horizontal="center" vertical="center"/>
    </xf>
    <xf numFmtId="0" fontId="66" fillId="29" borderId="26" xfId="0" applyFont="1" applyFill="1" applyBorder="1" applyAlignment="1">
      <alignment horizontal="center" vertical="center" wrapText="1"/>
    </xf>
    <xf numFmtId="0" fontId="66" fillId="29" borderId="13" xfId="0" applyFont="1" applyFill="1" applyBorder="1" applyAlignment="1">
      <alignment horizontal="center" vertical="center" wrapText="1"/>
    </xf>
    <xf numFmtId="0" fontId="66" fillId="29" borderId="29" xfId="0" applyFont="1" applyFill="1" applyBorder="1" applyAlignment="1">
      <alignment horizontal="center" vertical="center" wrapText="1"/>
    </xf>
    <xf numFmtId="0" fontId="66" fillId="29" borderId="31" xfId="0" applyFont="1" applyFill="1" applyBorder="1" applyAlignment="1">
      <alignment horizontal="center" vertical="center" wrapText="1"/>
    </xf>
    <xf numFmtId="0" fontId="66" fillId="29" borderId="0" xfId="0" applyFont="1" applyFill="1" applyAlignment="1">
      <alignment horizontal="center" vertical="center" wrapText="1"/>
    </xf>
    <xf numFmtId="0" fontId="66" fillId="29" borderId="32" xfId="0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66" fillId="22" borderId="19" xfId="0" applyFont="1" applyFill="1" applyBorder="1" applyAlignment="1">
      <alignment horizontal="center" vertical="center" wrapText="1"/>
    </xf>
    <xf numFmtId="0" fontId="69" fillId="22" borderId="15" xfId="0" applyFont="1" applyFill="1" applyBorder="1" applyAlignment="1">
      <alignment horizontal="center" vertical="center" wrapText="1"/>
    </xf>
    <xf numFmtId="0" fontId="69" fillId="22" borderId="16" xfId="0" applyFont="1" applyFill="1" applyBorder="1" applyAlignment="1">
      <alignment horizontal="center" vertical="center" wrapText="1"/>
    </xf>
    <xf numFmtId="0" fontId="69" fillId="22" borderId="17" xfId="0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horizontal="left" vertical="center" wrapText="1"/>
    </xf>
    <xf numFmtId="0" fontId="76" fillId="22" borderId="16" xfId="0" applyFont="1" applyFill="1" applyBorder="1" applyAlignment="1">
      <alignment horizontal="left" vertical="center" wrapText="1"/>
    </xf>
    <xf numFmtId="0" fontId="76" fillId="22" borderId="17" xfId="0" applyFont="1" applyFill="1" applyBorder="1" applyAlignment="1">
      <alignment horizontal="left" vertical="center" wrapText="1"/>
    </xf>
    <xf numFmtId="0" fontId="5" fillId="22" borderId="15" xfId="0" applyFont="1" applyFill="1" applyBorder="1" applyAlignment="1">
      <alignment horizontal="left" vertical="center" wrapText="1"/>
    </xf>
    <xf numFmtId="0" fontId="5" fillId="22" borderId="16" xfId="0" applyFont="1" applyFill="1" applyBorder="1" applyAlignment="1">
      <alignment horizontal="left" vertical="center" wrapText="1"/>
    </xf>
    <xf numFmtId="0" fontId="5" fillId="22" borderId="17" xfId="0" applyFont="1" applyFill="1" applyBorder="1" applyAlignment="1">
      <alignment horizontal="left" vertical="center" wrapText="1"/>
    </xf>
    <xf numFmtId="0" fontId="66" fillId="0" borderId="3" xfId="234" applyFont="1" applyBorder="1" applyAlignment="1">
      <alignment horizontal="left" vertical="center" wrapText="1"/>
    </xf>
    <xf numFmtId="3" fontId="69" fillId="22" borderId="15" xfId="0" applyNumberFormat="1" applyFont="1" applyFill="1" applyBorder="1" applyAlignment="1">
      <alignment horizontal="left" vertical="center" wrapText="1"/>
    </xf>
    <xf numFmtId="3" fontId="69" fillId="22" borderId="16" xfId="0" applyNumberFormat="1" applyFont="1" applyFill="1" applyBorder="1" applyAlignment="1">
      <alignment horizontal="left" vertical="center" wrapText="1"/>
    </xf>
    <xf numFmtId="3" fontId="69" fillId="22" borderId="17" xfId="0" applyNumberFormat="1" applyFont="1" applyFill="1" applyBorder="1" applyAlignment="1">
      <alignment horizontal="left" vertical="center" wrapText="1"/>
    </xf>
    <xf numFmtId="0" fontId="66" fillId="22" borderId="15" xfId="0" applyFont="1" applyFill="1" applyBorder="1" applyAlignment="1">
      <alignment horizontal="left" vertical="center" wrapText="1"/>
    </xf>
    <xf numFmtId="0" fontId="66" fillId="22" borderId="16" xfId="0" applyFont="1" applyFill="1" applyBorder="1" applyAlignment="1">
      <alignment horizontal="left" vertical="center" wrapText="1"/>
    </xf>
    <xf numFmtId="0" fontId="66" fillId="22" borderId="17" xfId="0" applyFont="1" applyFill="1" applyBorder="1" applyAlignment="1">
      <alignment horizontal="left" vertical="center" wrapText="1"/>
    </xf>
    <xf numFmtId="0" fontId="65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66" fillId="22" borderId="0" xfId="0" applyFont="1" applyFill="1" applyAlignment="1">
      <alignment horizontal="center" vertical="center"/>
    </xf>
    <xf numFmtId="0" fontId="71" fillId="22" borderId="0" xfId="0" applyFont="1" applyFill="1" applyAlignment="1">
      <alignment horizontal="center" wrapText="1"/>
    </xf>
    <xf numFmtId="0" fontId="72" fillId="22" borderId="0" xfId="0" applyFont="1" applyFill="1" applyAlignment="1">
      <alignment horizontal="center"/>
    </xf>
    <xf numFmtId="0" fontId="71" fillId="22" borderId="14" xfId="0" applyFont="1" applyFill="1" applyBorder="1" applyAlignment="1">
      <alignment horizontal="center"/>
    </xf>
    <xf numFmtId="0" fontId="69" fillId="22" borderId="14" xfId="0" applyFont="1" applyFill="1" applyBorder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A000000}"/>
    <cellStyle name="Итог 3" xfId="219" xr:uid="{00000000-0005-0000-0000-0000DB000000}"/>
    <cellStyle name="Контрольная ячейка 2" xfId="220" xr:uid="{00000000-0005-0000-0000-0000DC000000}"/>
    <cellStyle name="Контрольная ячейка 3" xfId="221" xr:uid="{00000000-0005-0000-0000-0000DD000000}"/>
    <cellStyle name="Название 2" xfId="222" xr:uid="{00000000-0005-0000-0000-0000DE000000}"/>
    <cellStyle name="Название 3" xfId="223" xr:uid="{00000000-0005-0000-0000-0000DF000000}"/>
    <cellStyle name="Нейтральный 2" xfId="224" xr:uid="{00000000-0005-0000-0000-0000E0000000}"/>
    <cellStyle name="Нейтральный 3" xfId="225" xr:uid="{00000000-0005-0000-0000-0000E1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258"/>
  <sheetViews>
    <sheetView tabSelected="1" view="pageBreakPreview" topLeftCell="A56" zoomScale="69" zoomScaleNormal="100" zoomScaleSheetLayoutView="69" workbookViewId="0">
      <selection activeCell="E104" sqref="E104"/>
    </sheetView>
  </sheetViews>
  <sheetFormatPr defaultRowHeight="20.25"/>
  <cols>
    <col min="1" max="1" width="70.42578125" style="106" customWidth="1"/>
    <col min="2" max="2" width="17.28515625" style="107" customWidth="1"/>
    <col min="3" max="4" width="16.140625" style="107" customWidth="1"/>
    <col min="5" max="5" width="15.7109375" style="106" customWidth="1"/>
    <col min="6" max="6" width="15.85546875" style="106" customWidth="1"/>
    <col min="7" max="8" width="17" style="106" customWidth="1"/>
    <col min="9" max="9" width="20.42578125" style="106" customWidth="1"/>
    <col min="10" max="10" width="15" style="106" customWidth="1"/>
    <col min="11" max="11" width="13.85546875" style="106" customWidth="1"/>
    <col min="12" max="12" width="15.85546875" style="106" customWidth="1"/>
    <col min="13" max="13" width="10.5703125" style="106" customWidth="1"/>
    <col min="14" max="16384" width="9.140625" style="106"/>
  </cols>
  <sheetData>
    <row r="1" spans="1:8" ht="120.75" customHeight="1">
      <c r="A1" s="250" t="s">
        <v>371</v>
      </c>
      <c r="B1" s="251"/>
      <c r="C1" s="251"/>
      <c r="D1" s="251"/>
      <c r="E1" s="251"/>
      <c r="F1" s="251"/>
      <c r="G1" s="251"/>
      <c r="H1" s="251"/>
    </row>
    <row r="2" spans="1:8" ht="31.5" customHeight="1">
      <c r="A2" s="251" t="s">
        <v>16</v>
      </c>
      <c r="B2" s="251"/>
      <c r="C2" s="251"/>
      <c r="D2" s="251"/>
      <c r="E2" s="251"/>
      <c r="F2" s="251"/>
      <c r="G2" s="251"/>
      <c r="H2" s="251"/>
    </row>
    <row r="3" spans="1:8" ht="16.5" customHeight="1">
      <c r="B3" s="108"/>
      <c r="D3" s="108"/>
      <c r="E3" s="108"/>
      <c r="F3" s="108"/>
      <c r="G3" s="108"/>
      <c r="H3" s="109" t="s">
        <v>64</v>
      </c>
    </row>
    <row r="4" spans="1:8" ht="40.5" customHeight="1">
      <c r="A4" s="255" t="s">
        <v>22</v>
      </c>
      <c r="B4" s="256" t="s">
        <v>4</v>
      </c>
      <c r="C4" s="256" t="s">
        <v>236</v>
      </c>
      <c r="D4" s="256"/>
      <c r="E4" s="255" t="s">
        <v>374</v>
      </c>
      <c r="F4" s="255"/>
      <c r="G4" s="255"/>
      <c r="H4" s="255"/>
    </row>
    <row r="5" spans="1:8" ht="55.5" customHeight="1">
      <c r="A5" s="255"/>
      <c r="B5" s="256"/>
      <c r="C5" s="112" t="s">
        <v>372</v>
      </c>
      <c r="D5" s="112" t="s">
        <v>373</v>
      </c>
      <c r="E5" s="110" t="s">
        <v>237</v>
      </c>
      <c r="F5" s="110" t="s">
        <v>238</v>
      </c>
      <c r="G5" s="110" t="s">
        <v>239</v>
      </c>
      <c r="H5" s="110" t="s">
        <v>240</v>
      </c>
    </row>
    <row r="6" spans="1:8" ht="24" customHeight="1">
      <c r="A6" s="111">
        <v>1</v>
      </c>
      <c r="B6" s="112">
        <v>2</v>
      </c>
      <c r="C6" s="112">
        <v>3</v>
      </c>
      <c r="D6" s="112">
        <v>4</v>
      </c>
      <c r="E6" s="112">
        <v>5</v>
      </c>
      <c r="F6" s="112">
        <v>6</v>
      </c>
      <c r="G6" s="112">
        <v>7</v>
      </c>
      <c r="H6" s="112">
        <v>8</v>
      </c>
    </row>
    <row r="7" spans="1:8" ht="43.5" customHeight="1">
      <c r="A7" s="257" t="s">
        <v>110</v>
      </c>
      <c r="B7" s="257"/>
      <c r="C7" s="257"/>
      <c r="D7" s="257"/>
      <c r="E7" s="257"/>
      <c r="F7" s="257"/>
      <c r="G7" s="257"/>
      <c r="H7" s="257"/>
    </row>
    <row r="8" spans="1:8" ht="40.5">
      <c r="A8" s="113" t="s">
        <v>241</v>
      </c>
      <c r="B8" s="114">
        <v>1000</v>
      </c>
      <c r="C8" s="189">
        <v>13789.7</v>
      </c>
      <c r="D8" s="115">
        <f>F8</f>
        <v>12213.5</v>
      </c>
      <c r="E8" s="189">
        <v>18972.3</v>
      </c>
      <c r="F8" s="115">
        <f>'Розшифровка 1 до Формування'!F8</f>
        <v>12213.5</v>
      </c>
      <c r="G8" s="115">
        <f>F8-E8</f>
        <v>-6758.7999999999993</v>
      </c>
      <c r="H8" s="115">
        <f>(F8/E8)*100</f>
        <v>64.375431550207409</v>
      </c>
    </row>
    <row r="9" spans="1:8" ht="50.25" customHeight="1">
      <c r="A9" s="113" t="s">
        <v>75</v>
      </c>
      <c r="B9" s="114">
        <v>1010</v>
      </c>
      <c r="C9" s="189">
        <f>SUM(C10:C14)</f>
        <v>-14854.800000000001</v>
      </c>
      <c r="D9" s="115">
        <f t="shared" ref="D9:F9" si="0">SUM(D10:D14)</f>
        <v>-12121.8</v>
      </c>
      <c r="E9" s="189">
        <f t="shared" si="0"/>
        <v>-16937.100000000002</v>
      </c>
      <c r="F9" s="115">
        <f t="shared" si="0"/>
        <v>-12121.8</v>
      </c>
      <c r="G9" s="115">
        <f t="shared" ref="G9:G43" si="1">F9-E9</f>
        <v>4815.3000000000029</v>
      </c>
      <c r="H9" s="115">
        <f t="shared" ref="H9:H43" si="2">(F9/E9)*100</f>
        <v>71.569513080751719</v>
      </c>
    </row>
    <row r="10" spans="1:8" ht="27" customHeight="1">
      <c r="A10" s="116" t="s">
        <v>76</v>
      </c>
      <c r="B10" s="117">
        <v>1011</v>
      </c>
      <c r="C10" s="190">
        <v>-3864.2</v>
      </c>
      <c r="D10" s="118">
        <f>F10</f>
        <v>-2876.7</v>
      </c>
      <c r="E10" s="190">
        <v>-4032.8</v>
      </c>
      <c r="F10" s="118">
        <v>-2876.7</v>
      </c>
      <c r="G10" s="118">
        <f t="shared" si="1"/>
        <v>1156.1000000000004</v>
      </c>
      <c r="H10" s="118">
        <f t="shared" si="2"/>
        <v>71.332572902201946</v>
      </c>
    </row>
    <row r="11" spans="1:8" ht="27.75" customHeight="1">
      <c r="A11" s="116" t="s">
        <v>1</v>
      </c>
      <c r="B11" s="117">
        <v>1012</v>
      </c>
      <c r="C11" s="190">
        <v>-9129.7999999999993</v>
      </c>
      <c r="D11" s="118">
        <f t="shared" ref="D11:D14" si="3">F11</f>
        <v>-7710.1</v>
      </c>
      <c r="E11" s="190">
        <v>-10314.4</v>
      </c>
      <c r="F11" s="118">
        <v>-7710.1</v>
      </c>
      <c r="G11" s="118">
        <f t="shared" si="1"/>
        <v>2604.2999999999993</v>
      </c>
      <c r="H11" s="118">
        <f t="shared" si="2"/>
        <v>74.750833785775228</v>
      </c>
    </row>
    <row r="12" spans="1:8" ht="26.25" customHeight="1">
      <c r="A12" s="116" t="s">
        <v>2</v>
      </c>
      <c r="B12" s="117">
        <v>1013</v>
      </c>
      <c r="C12" s="190">
        <v>-1857.6</v>
      </c>
      <c r="D12" s="118">
        <f>F12</f>
        <v>-1532.4</v>
      </c>
      <c r="E12" s="190">
        <v>-2586.5</v>
      </c>
      <c r="F12" s="118">
        <v>-1532.4</v>
      </c>
      <c r="G12" s="118">
        <f t="shared" si="1"/>
        <v>1054.0999999999999</v>
      </c>
      <c r="H12" s="118">
        <f t="shared" si="2"/>
        <v>59.246085443649719</v>
      </c>
    </row>
    <row r="13" spans="1:8" ht="26.25" customHeight="1">
      <c r="A13" s="116" t="s">
        <v>3</v>
      </c>
      <c r="B13" s="117">
        <v>1014</v>
      </c>
      <c r="C13" s="190" t="s">
        <v>25</v>
      </c>
      <c r="D13" s="118" t="str">
        <f t="shared" si="3"/>
        <v>(    )</v>
      </c>
      <c r="E13" s="190" t="s">
        <v>25</v>
      </c>
      <c r="F13" s="118" t="s">
        <v>25</v>
      </c>
      <c r="G13" s="180" t="e">
        <f t="shared" si="1"/>
        <v>#VALUE!</v>
      </c>
      <c r="H13" s="180" t="e">
        <f t="shared" si="2"/>
        <v>#VALUE!</v>
      </c>
    </row>
    <row r="14" spans="1:8" ht="21" customHeight="1">
      <c r="A14" s="116" t="s">
        <v>57</v>
      </c>
      <c r="B14" s="117">
        <v>1015</v>
      </c>
      <c r="C14" s="190">
        <v>-3.2</v>
      </c>
      <c r="D14" s="118">
        <f t="shared" si="3"/>
        <v>-2.6</v>
      </c>
      <c r="E14" s="190">
        <v>-3.4</v>
      </c>
      <c r="F14" s="118">
        <v>-2.6</v>
      </c>
      <c r="G14" s="118">
        <f t="shared" si="1"/>
        <v>0.79999999999999982</v>
      </c>
      <c r="H14" s="118">
        <f t="shared" si="2"/>
        <v>76.47058823529413</v>
      </c>
    </row>
    <row r="15" spans="1:8" ht="29.25" customHeight="1">
      <c r="A15" s="113" t="s">
        <v>24</v>
      </c>
      <c r="B15" s="117">
        <v>1020</v>
      </c>
      <c r="C15" s="189">
        <f>SUM(C8:C9)</f>
        <v>-1065.1000000000004</v>
      </c>
      <c r="D15" s="115">
        <f t="shared" ref="D15:F15" si="4">SUM(D8:D9)</f>
        <v>91.700000000000728</v>
      </c>
      <c r="E15" s="189">
        <f>SUM(E8:E9)</f>
        <v>2035.1999999999971</v>
      </c>
      <c r="F15" s="115">
        <f t="shared" si="4"/>
        <v>91.700000000000728</v>
      </c>
      <c r="G15" s="115">
        <f t="shared" si="1"/>
        <v>-1943.4999999999964</v>
      </c>
      <c r="H15" s="115">
        <f t="shared" si="2"/>
        <v>4.5056996855346334</v>
      </c>
    </row>
    <row r="16" spans="1:8" ht="26.25" customHeight="1">
      <c r="A16" s="113" t="s">
        <v>99</v>
      </c>
      <c r="B16" s="114">
        <v>1020</v>
      </c>
      <c r="C16" s="189">
        <f>SUM(C17:C21)</f>
        <v>-5379.4</v>
      </c>
      <c r="D16" s="115">
        <f t="shared" ref="D16:E16" si="5">SUM(D17:D21)</f>
        <v>-3887.6000000000004</v>
      </c>
      <c r="E16" s="189">
        <f t="shared" si="5"/>
        <v>-5512.9</v>
      </c>
      <c r="F16" s="115">
        <f>SUM(F17:F21)</f>
        <v>-3887.6000000000004</v>
      </c>
      <c r="G16" s="115">
        <f t="shared" si="1"/>
        <v>1625.2999999999993</v>
      </c>
      <c r="H16" s="115">
        <f t="shared" si="2"/>
        <v>70.518239039344095</v>
      </c>
    </row>
    <row r="17" spans="1:8" ht="23.25" customHeight="1">
      <c r="A17" s="116" t="s">
        <v>76</v>
      </c>
      <c r="B17" s="117">
        <v>1021</v>
      </c>
      <c r="C17" s="190">
        <v>-163</v>
      </c>
      <c r="D17" s="146">
        <f>F17</f>
        <v>-41</v>
      </c>
      <c r="E17" s="190">
        <v>-138.80000000000001</v>
      </c>
      <c r="F17" s="118">
        <v>-41</v>
      </c>
      <c r="G17" s="118">
        <f t="shared" si="1"/>
        <v>97.800000000000011</v>
      </c>
      <c r="H17" s="118">
        <f t="shared" si="2"/>
        <v>29.538904899135442</v>
      </c>
    </row>
    <row r="18" spans="1:8" ht="25.5" customHeight="1">
      <c r="A18" s="116" t="s">
        <v>1</v>
      </c>
      <c r="B18" s="117">
        <v>1022</v>
      </c>
      <c r="C18" s="190">
        <v>-1551.1</v>
      </c>
      <c r="D18" s="146">
        <f t="shared" ref="D18:D21" si="6">F18</f>
        <v>-1149.9000000000001</v>
      </c>
      <c r="E18" s="190">
        <v>-1954</v>
      </c>
      <c r="F18" s="118">
        <v>-1149.9000000000001</v>
      </c>
      <c r="G18" s="118">
        <f t="shared" si="1"/>
        <v>804.09999999999991</v>
      </c>
      <c r="H18" s="118">
        <f t="shared" si="2"/>
        <v>58.848515864892534</v>
      </c>
    </row>
    <row r="19" spans="1:8" ht="30" customHeight="1">
      <c r="A19" s="116" t="s">
        <v>2</v>
      </c>
      <c r="B19" s="117">
        <v>1023</v>
      </c>
      <c r="C19" s="190">
        <v>-636.5</v>
      </c>
      <c r="D19" s="146">
        <f t="shared" si="6"/>
        <v>-247.3</v>
      </c>
      <c r="E19" s="190">
        <v>-215</v>
      </c>
      <c r="F19" s="118">
        <v>-247.3</v>
      </c>
      <c r="G19" s="118">
        <f t="shared" si="1"/>
        <v>-32.300000000000011</v>
      </c>
      <c r="H19" s="118">
        <f t="shared" si="2"/>
        <v>115.0232558139535</v>
      </c>
    </row>
    <row r="20" spans="1:8" ht="24.75" customHeight="1">
      <c r="A20" s="116" t="s">
        <v>3</v>
      </c>
      <c r="B20" s="117">
        <v>1024</v>
      </c>
      <c r="C20" s="190">
        <v>-696.7</v>
      </c>
      <c r="D20" s="146">
        <f t="shared" si="6"/>
        <v>-142.9</v>
      </c>
      <c r="E20" s="190">
        <v>-540</v>
      </c>
      <c r="F20" s="118">
        <v>-142.9</v>
      </c>
      <c r="G20" s="118">
        <f t="shared" si="1"/>
        <v>397.1</v>
      </c>
      <c r="H20" s="118">
        <f t="shared" si="2"/>
        <v>26.462962962962965</v>
      </c>
    </row>
    <row r="21" spans="1:8" ht="24.75" customHeight="1">
      <c r="A21" s="116" t="s">
        <v>77</v>
      </c>
      <c r="B21" s="117">
        <v>1025</v>
      </c>
      <c r="C21" s="190">
        <v>-2332.1</v>
      </c>
      <c r="D21" s="146">
        <f t="shared" si="6"/>
        <v>-2306.5</v>
      </c>
      <c r="E21" s="190">
        <v>-2665.1</v>
      </c>
      <c r="F21" s="118">
        <v>-2306.5</v>
      </c>
      <c r="G21" s="118">
        <f t="shared" si="1"/>
        <v>358.59999999999991</v>
      </c>
      <c r="H21" s="118">
        <f t="shared" si="2"/>
        <v>86.544594949532851</v>
      </c>
    </row>
    <row r="22" spans="1:8" ht="24.75" customHeight="1">
      <c r="A22" s="113" t="s">
        <v>42</v>
      </c>
      <c r="B22" s="114">
        <v>1040</v>
      </c>
      <c r="C22" s="189">
        <f>SUM(C23:C24)</f>
        <v>5974.8</v>
      </c>
      <c r="D22" s="115">
        <f>SUM(D23:D24)</f>
        <v>3653</v>
      </c>
      <c r="E22" s="189">
        <f>SUM(E23:E24)</f>
        <v>3090.9</v>
      </c>
      <c r="F22" s="115">
        <f>SUM(F23:F24)</f>
        <v>3653</v>
      </c>
      <c r="G22" s="115">
        <f t="shared" si="1"/>
        <v>562.09999999999991</v>
      </c>
      <c r="H22" s="115">
        <f t="shared" si="2"/>
        <v>118.18564172247565</v>
      </c>
    </row>
    <row r="23" spans="1:8" ht="24.75" customHeight="1">
      <c r="A23" s="116" t="s">
        <v>43</v>
      </c>
      <c r="B23" s="117">
        <v>1041</v>
      </c>
      <c r="C23" s="190"/>
      <c r="D23" s="118"/>
      <c r="E23" s="190"/>
      <c r="F23" s="118"/>
      <c r="G23" s="118">
        <f t="shared" si="1"/>
        <v>0</v>
      </c>
      <c r="H23" s="180" t="e">
        <f t="shared" si="2"/>
        <v>#DIV/0!</v>
      </c>
    </row>
    <row r="24" spans="1:8" ht="24.75" customHeight="1">
      <c r="A24" s="116" t="s">
        <v>44</v>
      </c>
      <c r="B24" s="117">
        <v>1042</v>
      </c>
      <c r="C24" s="190">
        <v>5974.8</v>
      </c>
      <c r="D24" s="118">
        <f>F24</f>
        <v>3653</v>
      </c>
      <c r="E24" s="190">
        <v>3090.9</v>
      </c>
      <c r="F24" s="118">
        <f>'Розшифровка 1 до Формування'!F11</f>
        <v>3653</v>
      </c>
      <c r="G24" s="118">
        <f t="shared" si="1"/>
        <v>562.09999999999991</v>
      </c>
      <c r="H24" s="118">
        <f t="shared" si="2"/>
        <v>118.18564172247565</v>
      </c>
    </row>
    <row r="25" spans="1:8" ht="24.75" customHeight="1">
      <c r="A25" s="113" t="s">
        <v>11</v>
      </c>
      <c r="B25" s="114">
        <v>1030</v>
      </c>
      <c r="C25" s="189">
        <f>SUM(C26:C30)</f>
        <v>-227</v>
      </c>
      <c r="D25" s="115">
        <f t="shared" ref="D25:F25" si="7">SUM(D26:D30)</f>
        <v>0</v>
      </c>
      <c r="E25" s="189">
        <f t="shared" si="7"/>
        <v>-153.19999999999999</v>
      </c>
      <c r="F25" s="115">
        <f t="shared" si="7"/>
        <v>0</v>
      </c>
      <c r="G25" s="115">
        <f t="shared" si="1"/>
        <v>153.19999999999999</v>
      </c>
      <c r="H25" s="115">
        <f t="shared" si="2"/>
        <v>0</v>
      </c>
    </row>
    <row r="26" spans="1:8" ht="24.75" customHeight="1">
      <c r="A26" s="116" t="s">
        <v>76</v>
      </c>
      <c r="B26" s="117">
        <v>1031</v>
      </c>
      <c r="C26" s="190">
        <v>0</v>
      </c>
      <c r="D26" s="146" t="str">
        <f>E26</f>
        <v>(    )</v>
      </c>
      <c r="E26" s="190" t="s">
        <v>25</v>
      </c>
      <c r="F26" s="118" t="s">
        <v>25</v>
      </c>
      <c r="G26" s="180" t="e">
        <f t="shared" si="1"/>
        <v>#VALUE!</v>
      </c>
      <c r="H26" s="180" t="e">
        <f t="shared" si="2"/>
        <v>#VALUE!</v>
      </c>
    </row>
    <row r="27" spans="1:8" ht="24.75" customHeight="1">
      <c r="A27" s="116" t="s">
        <v>1</v>
      </c>
      <c r="B27" s="117">
        <v>1032</v>
      </c>
      <c r="C27" s="190">
        <v>-186.1</v>
      </c>
      <c r="D27" s="146">
        <f>F27</f>
        <v>0</v>
      </c>
      <c r="E27" s="190">
        <v>-126.6</v>
      </c>
      <c r="F27" s="118">
        <v>0</v>
      </c>
      <c r="G27" s="118">
        <f t="shared" si="1"/>
        <v>126.6</v>
      </c>
      <c r="H27" s="118">
        <f t="shared" si="2"/>
        <v>0</v>
      </c>
    </row>
    <row r="28" spans="1:8" ht="24.75" customHeight="1">
      <c r="A28" s="116" t="s">
        <v>2</v>
      </c>
      <c r="B28" s="117">
        <v>1033</v>
      </c>
      <c r="C28" s="190">
        <v>-40.9</v>
      </c>
      <c r="D28" s="146">
        <f>F28</f>
        <v>0</v>
      </c>
      <c r="E28" s="190">
        <v>-26.6</v>
      </c>
      <c r="F28" s="118">
        <v>0</v>
      </c>
      <c r="G28" s="118">
        <f t="shared" si="1"/>
        <v>26.6</v>
      </c>
      <c r="H28" s="118">
        <f t="shared" si="2"/>
        <v>0</v>
      </c>
    </row>
    <row r="29" spans="1:8" ht="24.75" customHeight="1">
      <c r="A29" s="116" t="s">
        <v>3</v>
      </c>
      <c r="B29" s="117">
        <v>1034</v>
      </c>
      <c r="C29" s="190" t="s">
        <v>25</v>
      </c>
      <c r="D29" s="146" t="str">
        <f t="shared" ref="D29:D30" si="8">E29</f>
        <v>(    )</v>
      </c>
      <c r="E29" s="190" t="s">
        <v>25</v>
      </c>
      <c r="F29" s="118" t="s">
        <v>25</v>
      </c>
      <c r="G29" s="180" t="e">
        <f t="shared" si="1"/>
        <v>#VALUE!</v>
      </c>
      <c r="H29" s="180" t="e">
        <f t="shared" si="2"/>
        <v>#VALUE!</v>
      </c>
    </row>
    <row r="30" spans="1:8" ht="24.75" customHeight="1">
      <c r="A30" s="116" t="s">
        <v>78</v>
      </c>
      <c r="B30" s="117">
        <v>1035</v>
      </c>
      <c r="C30" s="190" t="s">
        <v>339</v>
      </c>
      <c r="D30" s="146" t="str">
        <f t="shared" si="8"/>
        <v>(    )</v>
      </c>
      <c r="E30" s="190" t="s">
        <v>25</v>
      </c>
      <c r="F30" s="118" t="s">
        <v>25</v>
      </c>
      <c r="G30" s="180" t="e">
        <f t="shared" si="1"/>
        <v>#VALUE!</v>
      </c>
      <c r="H30" s="180" t="e">
        <f t="shared" si="2"/>
        <v>#VALUE!</v>
      </c>
    </row>
    <row r="31" spans="1:8" ht="41.25" customHeight="1">
      <c r="A31" s="113" t="s">
        <v>0</v>
      </c>
      <c r="B31" s="117">
        <v>1100</v>
      </c>
      <c r="C31" s="189">
        <f>SUM(C15,C16,C22,C25)</f>
        <v>-696.69999999999982</v>
      </c>
      <c r="D31" s="189">
        <f t="shared" ref="D31:G31" si="9">SUM(D15,D16,D22,D25)</f>
        <v>-142.89999999999964</v>
      </c>
      <c r="E31" s="189">
        <f t="shared" si="9"/>
        <v>-540.0000000000025</v>
      </c>
      <c r="F31" s="189">
        <f t="shared" si="9"/>
        <v>-142.89999999999964</v>
      </c>
      <c r="G31" s="189">
        <f t="shared" si="9"/>
        <v>397.10000000000281</v>
      </c>
      <c r="H31" s="115">
        <f t="shared" si="2"/>
        <v>26.46296296296277</v>
      </c>
    </row>
    <row r="32" spans="1:8" ht="30" customHeight="1">
      <c r="A32" s="113" t="s">
        <v>242</v>
      </c>
      <c r="B32" s="114">
        <v>1130</v>
      </c>
      <c r="C32" s="189"/>
      <c r="D32" s="115"/>
      <c r="E32" s="189"/>
      <c r="F32" s="115"/>
      <c r="G32" s="181">
        <f t="shared" si="1"/>
        <v>0</v>
      </c>
      <c r="H32" s="181" t="e">
        <f t="shared" si="2"/>
        <v>#DIV/0!</v>
      </c>
    </row>
    <row r="33" spans="1:8" ht="23.25" customHeight="1">
      <c r="A33" s="119" t="s">
        <v>243</v>
      </c>
      <c r="B33" s="114">
        <v>1140</v>
      </c>
      <c r="C33" s="189" t="s">
        <v>25</v>
      </c>
      <c r="D33" s="115" t="s">
        <v>25</v>
      </c>
      <c r="E33" s="190" t="s">
        <v>25</v>
      </c>
      <c r="F33" s="118" t="s">
        <v>25</v>
      </c>
      <c r="G33" s="181" t="e">
        <f t="shared" si="1"/>
        <v>#VALUE!</v>
      </c>
      <c r="H33" s="181" t="e">
        <f t="shared" si="2"/>
        <v>#VALUE!</v>
      </c>
    </row>
    <row r="34" spans="1:8" ht="23.25" customHeight="1">
      <c r="A34" s="113" t="s">
        <v>244</v>
      </c>
      <c r="B34" s="114">
        <v>1150</v>
      </c>
      <c r="C34" s="189">
        <v>696.7</v>
      </c>
      <c r="D34" s="115">
        <v>142.9</v>
      </c>
      <c r="E34" s="189">
        <v>540</v>
      </c>
      <c r="F34" s="115">
        <v>142.9</v>
      </c>
      <c r="G34" s="115">
        <f t="shared" si="1"/>
        <v>-397.1</v>
      </c>
      <c r="H34" s="115">
        <f t="shared" si="2"/>
        <v>26.462962962962965</v>
      </c>
    </row>
    <row r="35" spans="1:8" ht="33.75" customHeight="1">
      <c r="A35" s="113" t="s">
        <v>245</v>
      </c>
      <c r="B35" s="114">
        <v>1160</v>
      </c>
      <c r="C35" s="189" t="s">
        <v>25</v>
      </c>
      <c r="D35" s="115" t="s">
        <v>25</v>
      </c>
      <c r="E35" s="189" t="s">
        <v>25</v>
      </c>
      <c r="F35" s="115" t="s">
        <v>25</v>
      </c>
      <c r="G35" s="181" t="e">
        <f t="shared" si="1"/>
        <v>#VALUE!</v>
      </c>
      <c r="H35" s="181" t="e">
        <f t="shared" si="2"/>
        <v>#VALUE!</v>
      </c>
    </row>
    <row r="36" spans="1:8" ht="20.100000000000001" customHeight="1">
      <c r="A36" s="113" t="s">
        <v>14</v>
      </c>
      <c r="B36" s="114">
        <v>1170</v>
      </c>
      <c r="C36" s="189"/>
      <c r="D36" s="115">
        <f>SUM(D31, D32:D35)</f>
        <v>3.694822225952521E-13</v>
      </c>
      <c r="E36" s="189">
        <f>SUM(E31, E32:E35)</f>
        <v>-2.5011104298755527E-12</v>
      </c>
      <c r="F36" s="115">
        <f>SUM(F31, F32:F35)</f>
        <v>3.694822225952521E-13</v>
      </c>
      <c r="G36" s="115">
        <f t="shared" si="1"/>
        <v>2.8705926524708048E-12</v>
      </c>
      <c r="H36" s="181">
        <f t="shared" si="2"/>
        <v>-14.772727272727273</v>
      </c>
    </row>
    <row r="37" spans="1:8" ht="24.95" customHeight="1">
      <c r="A37" s="119" t="s">
        <v>27</v>
      </c>
      <c r="B37" s="117">
        <v>1180</v>
      </c>
      <c r="C37" s="190" t="s">
        <v>25</v>
      </c>
      <c r="D37" s="118" t="s">
        <v>25</v>
      </c>
      <c r="E37" s="118" t="s">
        <v>25</v>
      </c>
      <c r="F37" s="118" t="s">
        <v>25</v>
      </c>
      <c r="G37" s="180" t="e">
        <f t="shared" si="1"/>
        <v>#VALUE!</v>
      </c>
      <c r="H37" s="180" t="e">
        <f t="shared" si="2"/>
        <v>#VALUE!</v>
      </c>
    </row>
    <row r="38" spans="1:8" ht="33" customHeight="1">
      <c r="A38" s="119" t="s">
        <v>28</v>
      </c>
      <c r="B38" s="117">
        <v>1181</v>
      </c>
      <c r="C38" s="190"/>
      <c r="D38" s="118"/>
      <c r="E38" s="118"/>
      <c r="F38" s="118"/>
      <c r="G38" s="115">
        <f t="shared" si="1"/>
        <v>0</v>
      </c>
      <c r="H38" s="180" t="e">
        <f t="shared" si="2"/>
        <v>#DIV/0!</v>
      </c>
    </row>
    <row r="39" spans="1:8" ht="32.25" customHeight="1">
      <c r="A39" s="113" t="s">
        <v>53</v>
      </c>
      <c r="B39" s="117">
        <v>1200</v>
      </c>
      <c r="C39" s="189">
        <f>SUM(C36:C38)</f>
        <v>0</v>
      </c>
      <c r="D39" s="115">
        <f>SUM(D36:D38)</f>
        <v>3.694822225952521E-13</v>
      </c>
      <c r="E39" s="115">
        <f>SUM(E36:E38)</f>
        <v>-2.5011104298755527E-12</v>
      </c>
      <c r="F39" s="115">
        <f>SUM(F36:F38)</f>
        <v>3.694822225952521E-13</v>
      </c>
      <c r="G39" s="115">
        <f t="shared" si="1"/>
        <v>2.8705926524708048E-12</v>
      </c>
      <c r="H39" s="181">
        <f t="shared" si="2"/>
        <v>-14.772727272727273</v>
      </c>
    </row>
    <row r="40" spans="1:8" ht="28.5" customHeight="1">
      <c r="A40" s="119" t="s">
        <v>54</v>
      </c>
      <c r="B40" s="117">
        <v>1201</v>
      </c>
      <c r="C40" s="190"/>
      <c r="D40" s="118"/>
      <c r="E40" s="118"/>
      <c r="F40" s="118"/>
      <c r="G40" s="118">
        <f t="shared" si="1"/>
        <v>0</v>
      </c>
      <c r="H40" s="180" t="e">
        <f t="shared" si="2"/>
        <v>#DIV/0!</v>
      </c>
    </row>
    <row r="41" spans="1:8" ht="28.5" customHeight="1">
      <c r="A41" s="119" t="s">
        <v>55</v>
      </c>
      <c r="B41" s="117">
        <v>1202</v>
      </c>
      <c r="C41" s="118" t="s">
        <v>25</v>
      </c>
      <c r="D41" s="118" t="s">
        <v>25</v>
      </c>
      <c r="E41" s="118" t="s">
        <v>25</v>
      </c>
      <c r="F41" s="118" t="s">
        <v>25</v>
      </c>
      <c r="G41" s="180" t="e">
        <f t="shared" si="1"/>
        <v>#VALUE!</v>
      </c>
      <c r="H41" s="180" t="e">
        <f t="shared" si="2"/>
        <v>#VALUE!</v>
      </c>
    </row>
    <row r="42" spans="1:8" ht="29.25" customHeight="1">
      <c r="A42" s="113" t="s">
        <v>128</v>
      </c>
      <c r="B42" s="114">
        <v>1210</v>
      </c>
      <c r="C42" s="115">
        <f t="shared" ref="C42:F42" si="10">SUM(C8,C22,C32,C34,C38)</f>
        <v>20461.2</v>
      </c>
      <c r="D42" s="115">
        <f t="shared" si="10"/>
        <v>16009.4</v>
      </c>
      <c r="E42" s="115">
        <f>SUM(E8,E22,E32,E34,E38)</f>
        <v>22603.200000000001</v>
      </c>
      <c r="F42" s="115">
        <f t="shared" si="10"/>
        <v>16009.4</v>
      </c>
      <c r="G42" s="115">
        <f t="shared" si="1"/>
        <v>-6593.8000000000011</v>
      </c>
      <c r="H42" s="115">
        <f t="shared" si="2"/>
        <v>70.828024350534434</v>
      </c>
    </row>
    <row r="43" spans="1:8" ht="29.25" customHeight="1">
      <c r="A43" s="113" t="s">
        <v>129</v>
      </c>
      <c r="B43" s="114">
        <v>1220</v>
      </c>
      <c r="C43" s="115">
        <f>SUM(C9,C16,C25,C33,C35,C37)</f>
        <v>-20461.2</v>
      </c>
      <c r="D43" s="115">
        <f t="shared" ref="D43:F43" si="11">SUM(D9,D16,D25,D33,D35,D37)</f>
        <v>-16009.4</v>
      </c>
      <c r="E43" s="115">
        <f>SUM(E9,E16,E25,E33,E35,E37)</f>
        <v>-22603.200000000001</v>
      </c>
      <c r="F43" s="115">
        <f t="shared" si="11"/>
        <v>-16009.4</v>
      </c>
      <c r="G43" s="115">
        <f t="shared" si="1"/>
        <v>6593.8000000000011</v>
      </c>
      <c r="H43" s="115">
        <f t="shared" si="2"/>
        <v>70.828024350534434</v>
      </c>
    </row>
    <row r="44" spans="1:8" ht="30" customHeight="1">
      <c r="A44" s="222" t="s">
        <v>18</v>
      </c>
      <c r="B44" s="122"/>
      <c r="C44" s="115"/>
      <c r="D44" s="115"/>
      <c r="E44" s="118"/>
      <c r="F44" s="115"/>
      <c r="G44" s="223"/>
      <c r="H44" s="223"/>
    </row>
    <row r="45" spans="1:8" ht="30" customHeight="1">
      <c r="A45" s="116" t="s">
        <v>63</v>
      </c>
      <c r="B45" s="123">
        <v>9000</v>
      </c>
      <c r="C45" s="118">
        <f>'Розшифровка 2 до формування'!K41</f>
        <v>4027.1999999999994</v>
      </c>
      <c r="D45" s="118">
        <f>'Розшифровка 2 до формування'!M41</f>
        <v>2917.7</v>
      </c>
      <c r="E45" s="118">
        <f>'Розшифровка 2 до формування'!L41</f>
        <v>4171.6000000000004</v>
      </c>
      <c r="F45" s="118">
        <f>D45</f>
        <v>2917.7</v>
      </c>
      <c r="G45" s="118">
        <f t="shared" ref="G45:G50" si="12">F45-E45</f>
        <v>-1253.9000000000005</v>
      </c>
      <c r="H45" s="118">
        <f t="shared" ref="H45:H50" si="13">(F45/E45)*100</f>
        <v>69.941988685396481</v>
      </c>
    </row>
    <row r="46" spans="1:8" ht="30.75" customHeight="1">
      <c r="A46" s="116" t="s">
        <v>1</v>
      </c>
      <c r="B46" s="123">
        <v>9010</v>
      </c>
      <c r="C46" s="118">
        <f>'Розшифровка 2 до формування'!K42</f>
        <v>10867.000000000002</v>
      </c>
      <c r="D46" s="118">
        <f>'Розшифровка 2 до формування'!M42</f>
        <v>8860</v>
      </c>
      <c r="E46" s="118">
        <f>'Розшифровка 2 до формування'!L42</f>
        <v>12395</v>
      </c>
      <c r="F46" s="118">
        <f t="shared" ref="F46:F49" si="14">D46</f>
        <v>8860</v>
      </c>
      <c r="G46" s="118">
        <f t="shared" si="12"/>
        <v>-3535</v>
      </c>
      <c r="H46" s="118">
        <f t="shared" si="13"/>
        <v>71.480435659540149</v>
      </c>
    </row>
    <row r="47" spans="1:8" ht="37.5" customHeight="1">
      <c r="A47" s="116" t="s">
        <v>2</v>
      </c>
      <c r="B47" s="123">
        <v>9020</v>
      </c>
      <c r="C47" s="118">
        <f>'Розшифровка 2 до формування'!K43</f>
        <v>2535</v>
      </c>
      <c r="D47" s="118">
        <f>'Розшифровка 2 до формування'!M43</f>
        <v>1779.7</v>
      </c>
      <c r="E47" s="118">
        <f>'Розшифровка 2 до формування'!L43</f>
        <v>2828.1000000000004</v>
      </c>
      <c r="F47" s="118">
        <f t="shared" si="14"/>
        <v>1779.7</v>
      </c>
      <c r="G47" s="118">
        <f t="shared" si="12"/>
        <v>-1048.4000000000003</v>
      </c>
      <c r="H47" s="118">
        <f t="shared" si="13"/>
        <v>62.929175064530952</v>
      </c>
    </row>
    <row r="48" spans="1:8" ht="27.75" customHeight="1">
      <c r="A48" s="116" t="s">
        <v>3</v>
      </c>
      <c r="B48" s="123">
        <v>9030</v>
      </c>
      <c r="C48" s="118">
        <f>'Розшифровка 2 до формування'!K44</f>
        <v>696.7</v>
      </c>
      <c r="D48" s="118">
        <f>'Розшифровка 2 до формування'!M44</f>
        <v>142.9</v>
      </c>
      <c r="E48" s="118">
        <f>'Розшифровка 2 до формування'!L44</f>
        <v>540</v>
      </c>
      <c r="F48" s="118">
        <f t="shared" si="14"/>
        <v>142.9</v>
      </c>
      <c r="G48" s="118">
        <f t="shared" si="12"/>
        <v>-397.1</v>
      </c>
      <c r="H48" s="118">
        <f t="shared" si="13"/>
        <v>26.462962962962965</v>
      </c>
    </row>
    <row r="49" spans="1:8" ht="27.75" customHeight="1">
      <c r="A49" s="116" t="s">
        <v>5</v>
      </c>
      <c r="B49" s="123">
        <v>9040</v>
      </c>
      <c r="C49" s="118">
        <f>'Розшифровка 2 до формування'!K45</f>
        <v>2335.2999999999997</v>
      </c>
      <c r="D49" s="118">
        <f>'Розшифровка 2 до формування'!M45</f>
        <v>2309.1</v>
      </c>
      <c r="E49" s="118">
        <f>'Розшифровка 2 до формування'!L45</f>
        <v>2668.4999999999995</v>
      </c>
      <c r="F49" s="118">
        <f t="shared" si="14"/>
        <v>2309.1</v>
      </c>
      <c r="G49" s="118">
        <f t="shared" si="12"/>
        <v>-359.39999999999964</v>
      </c>
      <c r="H49" s="118">
        <f t="shared" si="13"/>
        <v>86.531759415401922</v>
      </c>
    </row>
    <row r="50" spans="1:8" ht="28.5" customHeight="1">
      <c r="A50" s="222" t="s">
        <v>8</v>
      </c>
      <c r="B50" s="122">
        <v>9050</v>
      </c>
      <c r="C50" s="115">
        <f>SUM(C45:C49)</f>
        <v>20461.2</v>
      </c>
      <c r="D50" s="115">
        <f t="shared" ref="D50" si="15">SUM(D45:D49)</f>
        <v>16009.400000000001</v>
      </c>
      <c r="E50" s="115">
        <f t="shared" ref="E50:F50" si="16">SUM(E45:E49)</f>
        <v>22603.199999999997</v>
      </c>
      <c r="F50" s="115">
        <f t="shared" si="16"/>
        <v>16009.400000000001</v>
      </c>
      <c r="G50" s="115">
        <f t="shared" si="12"/>
        <v>-6593.7999999999956</v>
      </c>
      <c r="H50" s="115">
        <f t="shared" si="13"/>
        <v>70.828024350534463</v>
      </c>
    </row>
    <row r="51" spans="1:8" ht="27.75" customHeight="1">
      <c r="A51" s="252" t="s">
        <v>111</v>
      </c>
      <c r="B51" s="252"/>
      <c r="C51" s="252"/>
      <c r="D51" s="252"/>
      <c r="E51" s="252"/>
      <c r="F51" s="252"/>
      <c r="G51" s="252"/>
      <c r="H51" s="252"/>
    </row>
    <row r="52" spans="1:8" ht="63.75" customHeight="1">
      <c r="A52" s="120" t="s">
        <v>246</v>
      </c>
      <c r="B52" s="114">
        <v>2110</v>
      </c>
      <c r="C52" s="115">
        <f>SUM(C53:C56)</f>
        <v>-160.19999999999999</v>
      </c>
      <c r="D52" s="115">
        <f t="shared" ref="D52:F52" si="17">SUM(D53:D56)</f>
        <v>-132.9</v>
      </c>
      <c r="E52" s="115">
        <f t="shared" si="17"/>
        <v>-184.1</v>
      </c>
      <c r="F52" s="115">
        <f t="shared" si="17"/>
        <v>-132.9</v>
      </c>
      <c r="G52" s="115">
        <f>F52-F52</f>
        <v>0</v>
      </c>
      <c r="H52" s="115">
        <f>(F52/E52)*100</f>
        <v>72.189027702335693</v>
      </c>
    </row>
    <row r="53" spans="1:8" ht="40.5" customHeight="1">
      <c r="A53" s="192" t="s">
        <v>60</v>
      </c>
      <c r="B53" s="111">
        <v>2111</v>
      </c>
      <c r="C53" s="190" t="s">
        <v>25</v>
      </c>
      <c r="D53" s="190" t="s">
        <v>25</v>
      </c>
      <c r="E53" s="190" t="s">
        <v>25</v>
      </c>
      <c r="F53" s="190" t="s">
        <v>25</v>
      </c>
      <c r="G53" s="193" t="e">
        <f t="shared" ref="G53:G68" si="18">F53-F53</f>
        <v>#VALUE!</v>
      </c>
      <c r="H53" s="193" t="e">
        <f t="shared" ref="H53:H68" si="19">(F53/E53)*100</f>
        <v>#VALUE!</v>
      </c>
    </row>
    <row r="54" spans="1:8" ht="45" customHeight="1">
      <c r="A54" s="194" t="s">
        <v>61</v>
      </c>
      <c r="B54" s="111">
        <v>2112</v>
      </c>
      <c r="C54" s="190" t="s">
        <v>25</v>
      </c>
      <c r="D54" s="190" t="s">
        <v>25</v>
      </c>
      <c r="E54" s="190" t="s">
        <v>25</v>
      </c>
      <c r="F54" s="190" t="s">
        <v>25</v>
      </c>
      <c r="G54" s="193" t="e">
        <f t="shared" si="18"/>
        <v>#VALUE!</v>
      </c>
      <c r="H54" s="193" t="e">
        <f t="shared" si="19"/>
        <v>#VALUE!</v>
      </c>
    </row>
    <row r="55" spans="1:8" ht="29.25" customHeight="1">
      <c r="A55" s="192" t="s">
        <v>68</v>
      </c>
      <c r="B55" s="111">
        <v>2113</v>
      </c>
      <c r="C55" s="190">
        <v>-160.19999999999999</v>
      </c>
      <c r="D55" s="190">
        <f>F55</f>
        <v>-132.9</v>
      </c>
      <c r="E55" s="190">
        <v>-184.1</v>
      </c>
      <c r="F55" s="190">
        <v>-132.9</v>
      </c>
      <c r="G55" s="190">
        <f t="shared" si="18"/>
        <v>0</v>
      </c>
      <c r="H55" s="190">
        <f t="shared" si="19"/>
        <v>72.189027702335693</v>
      </c>
    </row>
    <row r="56" spans="1:8" ht="33" customHeight="1">
      <c r="A56" s="192" t="s">
        <v>48</v>
      </c>
      <c r="B56" s="111">
        <v>2114</v>
      </c>
      <c r="C56" s="190" t="s">
        <v>25</v>
      </c>
      <c r="D56" s="190" t="str">
        <f t="shared" ref="D56:D67" si="20">F56</f>
        <v>(    )</v>
      </c>
      <c r="E56" s="190" t="s">
        <v>25</v>
      </c>
      <c r="F56" s="190" t="s">
        <v>25</v>
      </c>
      <c r="G56" s="193" t="e">
        <f t="shared" si="18"/>
        <v>#VALUE!</v>
      </c>
      <c r="H56" s="193" t="e">
        <f t="shared" si="19"/>
        <v>#VALUE!</v>
      </c>
    </row>
    <row r="57" spans="1:8" ht="42.75" customHeight="1">
      <c r="A57" s="195" t="s">
        <v>65</v>
      </c>
      <c r="B57" s="191">
        <v>2120</v>
      </c>
      <c r="C57" s="189">
        <f>SUM(C58:C63)</f>
        <v>-1922.6</v>
      </c>
      <c r="D57" s="190">
        <f t="shared" si="20"/>
        <v>-1594.8</v>
      </c>
      <c r="E57" s="189">
        <f>SUM(E58:E63)</f>
        <v>-2208.3000000000002</v>
      </c>
      <c r="F57" s="189">
        <f>SUM(F58:F63)</f>
        <v>-1594.8</v>
      </c>
      <c r="G57" s="189">
        <f t="shared" si="18"/>
        <v>0</v>
      </c>
      <c r="H57" s="189">
        <f t="shared" si="19"/>
        <v>72.218448580355926</v>
      </c>
    </row>
    <row r="58" spans="1:8" ht="27.75" customHeight="1">
      <c r="A58" s="194" t="s">
        <v>45</v>
      </c>
      <c r="B58" s="112"/>
      <c r="C58" s="190" t="s">
        <v>25</v>
      </c>
      <c r="D58" s="190" t="str">
        <f t="shared" si="20"/>
        <v>(    )</v>
      </c>
      <c r="E58" s="190" t="s">
        <v>25</v>
      </c>
      <c r="F58" s="190" t="s">
        <v>25</v>
      </c>
      <c r="G58" s="193" t="e">
        <f t="shared" si="18"/>
        <v>#VALUE!</v>
      </c>
      <c r="H58" s="193" t="e">
        <f t="shared" si="19"/>
        <v>#VALUE!</v>
      </c>
    </row>
    <row r="59" spans="1:8" ht="42.75" customHeight="1">
      <c r="A59" s="192" t="s">
        <v>13</v>
      </c>
      <c r="B59" s="112">
        <v>2122</v>
      </c>
      <c r="C59" s="190">
        <v>-1922.6</v>
      </c>
      <c r="D59" s="190">
        <f t="shared" si="20"/>
        <v>-1594.8</v>
      </c>
      <c r="E59" s="190">
        <v>-2208.3000000000002</v>
      </c>
      <c r="F59" s="190">
        <v>-1594.8</v>
      </c>
      <c r="G59" s="190">
        <f t="shared" si="18"/>
        <v>0</v>
      </c>
      <c r="H59" s="190">
        <f t="shared" si="19"/>
        <v>72.218448580355926</v>
      </c>
    </row>
    <row r="60" spans="1:8" ht="27.75" customHeight="1">
      <c r="A60" s="116" t="s">
        <v>51</v>
      </c>
      <c r="B60" s="123">
        <v>2123</v>
      </c>
      <c r="C60" s="190" t="s">
        <v>25</v>
      </c>
      <c r="D60" s="118" t="str">
        <f t="shared" si="20"/>
        <v>(    )</v>
      </c>
      <c r="E60" s="118" t="s">
        <v>25</v>
      </c>
      <c r="F60" s="118" t="s">
        <v>25</v>
      </c>
      <c r="G60" s="180" t="e">
        <f t="shared" si="18"/>
        <v>#VALUE!</v>
      </c>
      <c r="H60" s="180" t="e">
        <f t="shared" si="19"/>
        <v>#VALUE!</v>
      </c>
    </row>
    <row r="61" spans="1:8" ht="39" customHeight="1">
      <c r="A61" s="116" t="s">
        <v>52</v>
      </c>
      <c r="B61" s="123">
        <v>2124</v>
      </c>
      <c r="C61" s="190" t="s">
        <v>25</v>
      </c>
      <c r="D61" s="118" t="str">
        <f t="shared" si="20"/>
        <v>(    )</v>
      </c>
      <c r="E61" s="118" t="s">
        <v>25</v>
      </c>
      <c r="F61" s="118" t="s">
        <v>25</v>
      </c>
      <c r="G61" s="180" t="e">
        <f t="shared" si="18"/>
        <v>#VALUE!</v>
      </c>
      <c r="H61" s="180" t="e">
        <f t="shared" si="19"/>
        <v>#VALUE!</v>
      </c>
    </row>
    <row r="62" spans="1:8" ht="50.25" customHeight="1">
      <c r="A62" s="116" t="s">
        <v>130</v>
      </c>
      <c r="B62" s="123">
        <v>2125</v>
      </c>
      <c r="C62" s="190" t="s">
        <v>25</v>
      </c>
      <c r="D62" s="118" t="str">
        <f t="shared" si="20"/>
        <v>(    )</v>
      </c>
      <c r="E62" s="118" t="s">
        <v>25</v>
      </c>
      <c r="F62" s="118" t="s">
        <v>25</v>
      </c>
      <c r="G62" s="180" t="e">
        <f t="shared" si="18"/>
        <v>#VALUE!</v>
      </c>
      <c r="H62" s="180" t="e">
        <f t="shared" si="19"/>
        <v>#VALUE!</v>
      </c>
    </row>
    <row r="63" spans="1:8" ht="27.75" customHeight="1">
      <c r="A63" s="116" t="s">
        <v>48</v>
      </c>
      <c r="B63" s="123">
        <v>2126</v>
      </c>
      <c r="C63" s="190" t="s">
        <v>25</v>
      </c>
      <c r="D63" s="118" t="str">
        <f t="shared" si="20"/>
        <v>(    )</v>
      </c>
      <c r="E63" s="118" t="s">
        <v>25</v>
      </c>
      <c r="F63" s="118" t="s">
        <v>25</v>
      </c>
      <c r="G63" s="180" t="e">
        <f t="shared" si="18"/>
        <v>#VALUE!</v>
      </c>
      <c r="H63" s="180" t="e">
        <f t="shared" si="19"/>
        <v>#VALUE!</v>
      </c>
    </row>
    <row r="64" spans="1:8" ht="37.5" customHeight="1">
      <c r="A64" s="120" t="s">
        <v>66</v>
      </c>
      <c r="B64" s="122">
        <v>2130</v>
      </c>
      <c r="C64" s="189">
        <f>SUM(C65:C67)</f>
        <v>-2600.9</v>
      </c>
      <c r="D64" s="115">
        <f t="shared" si="20"/>
        <v>-1868.3</v>
      </c>
      <c r="E64" s="189">
        <f t="shared" ref="E64:F64" si="21">SUM(E65:E67)</f>
        <v>-2924.2</v>
      </c>
      <c r="F64" s="115">
        <f t="shared" si="21"/>
        <v>-1868.3</v>
      </c>
      <c r="G64" s="115">
        <f t="shared" si="18"/>
        <v>0</v>
      </c>
      <c r="H64" s="115">
        <f t="shared" si="19"/>
        <v>63.89097872922509</v>
      </c>
    </row>
    <row r="65" spans="1:8" ht="35.25" customHeight="1">
      <c r="A65" s="116" t="s">
        <v>49</v>
      </c>
      <c r="B65" s="123">
        <v>2131</v>
      </c>
      <c r="C65" s="190" t="s">
        <v>25</v>
      </c>
      <c r="D65" s="118" t="str">
        <f t="shared" si="20"/>
        <v>(    )</v>
      </c>
      <c r="E65" s="190" t="s">
        <v>25</v>
      </c>
      <c r="F65" s="118" t="s">
        <v>25</v>
      </c>
      <c r="G65" s="180" t="e">
        <f t="shared" si="18"/>
        <v>#VALUE!</v>
      </c>
      <c r="H65" s="180" t="e">
        <f t="shared" si="19"/>
        <v>#VALUE!</v>
      </c>
    </row>
    <row r="66" spans="1:8" ht="43.5" customHeight="1">
      <c r="A66" s="116" t="s">
        <v>50</v>
      </c>
      <c r="B66" s="123">
        <v>2132</v>
      </c>
      <c r="C66" s="190">
        <v>-2494.1</v>
      </c>
      <c r="D66" s="118">
        <f t="shared" si="20"/>
        <v>-1779.7</v>
      </c>
      <c r="E66" s="190">
        <v>-2801.5</v>
      </c>
      <c r="F66" s="118">
        <v>-1779.7</v>
      </c>
      <c r="G66" s="118">
        <f t="shared" si="18"/>
        <v>0</v>
      </c>
      <c r="H66" s="118">
        <f t="shared" si="19"/>
        <v>63.52668213457077</v>
      </c>
    </row>
    <row r="67" spans="1:8" ht="37.5" customHeight="1">
      <c r="A67" s="116" t="s">
        <v>247</v>
      </c>
      <c r="B67" s="123">
        <v>2133</v>
      </c>
      <c r="C67" s="118">
        <v>-106.8</v>
      </c>
      <c r="D67" s="118">
        <f t="shared" si="20"/>
        <v>-88.6</v>
      </c>
      <c r="E67" s="118">
        <v>-122.7</v>
      </c>
      <c r="F67" s="118">
        <v>-88.6</v>
      </c>
      <c r="G67" s="118">
        <f t="shared" si="18"/>
        <v>0</v>
      </c>
      <c r="H67" s="118">
        <f t="shared" si="19"/>
        <v>72.208638956805203</v>
      </c>
    </row>
    <row r="68" spans="1:8" ht="45" customHeight="1">
      <c r="A68" s="121" t="s">
        <v>62</v>
      </c>
      <c r="B68" s="122">
        <v>2200</v>
      </c>
      <c r="C68" s="115">
        <f>SUM(C52+C57+C64)</f>
        <v>-4683.7</v>
      </c>
      <c r="D68" s="115">
        <f>SUM(D52+D57+D64)</f>
        <v>-3596</v>
      </c>
      <c r="E68" s="115">
        <f>SUM(E52+E57+E64)</f>
        <v>-5316.6</v>
      </c>
      <c r="F68" s="115">
        <f>SUM(F52+F57+F64)</f>
        <v>-3596</v>
      </c>
      <c r="G68" s="115">
        <f t="shared" si="18"/>
        <v>0</v>
      </c>
      <c r="H68" s="115">
        <f t="shared" si="19"/>
        <v>67.63721175187149</v>
      </c>
    </row>
    <row r="69" spans="1:8" ht="39.75" customHeight="1">
      <c r="A69" s="253" t="s">
        <v>112</v>
      </c>
      <c r="B69" s="254"/>
      <c r="C69" s="254"/>
      <c r="D69" s="254"/>
      <c r="E69" s="254"/>
      <c r="F69" s="254"/>
      <c r="G69" s="254"/>
      <c r="H69" s="254"/>
    </row>
    <row r="70" spans="1:8" ht="39" customHeight="1">
      <c r="A70" s="126" t="s">
        <v>17</v>
      </c>
      <c r="B70" s="114">
        <v>4000</v>
      </c>
      <c r="C70" s="115">
        <f>SUM(C71:C77)</f>
        <v>0</v>
      </c>
      <c r="D70" s="115">
        <f>SUM(D71:D77)</f>
        <v>0</v>
      </c>
      <c r="E70" s="115">
        <f>SUM(E71:E77)</f>
        <v>0</v>
      </c>
      <c r="F70" s="115">
        <f>SUM(F71:F77)</f>
        <v>0</v>
      </c>
      <c r="G70" s="115">
        <f>F70-E70</f>
        <v>0</v>
      </c>
      <c r="H70" s="115" t="e">
        <f>(F70/E70)*100</f>
        <v>#DIV/0!</v>
      </c>
    </row>
    <row r="71" spans="1:8" s="131" customFormat="1" ht="32.25" customHeight="1">
      <c r="A71" s="127" t="s">
        <v>70</v>
      </c>
      <c r="B71" s="117">
        <v>4010</v>
      </c>
      <c r="C71" s="118" t="s">
        <v>25</v>
      </c>
      <c r="D71" s="118" t="s">
        <v>25</v>
      </c>
      <c r="E71" s="118" t="s">
        <v>25</v>
      </c>
      <c r="F71" s="118" t="s">
        <v>25</v>
      </c>
      <c r="G71" s="180" t="e">
        <f t="shared" ref="G71:G77" si="22">F71-E71</f>
        <v>#VALUE!</v>
      </c>
      <c r="H71" s="180" t="e">
        <f t="shared" ref="H71:H77" si="23">(F71/E71)*100</f>
        <v>#VALUE!</v>
      </c>
    </row>
    <row r="72" spans="1:8" ht="51" customHeight="1">
      <c r="A72" s="128" t="s">
        <v>248</v>
      </c>
      <c r="B72" s="117">
        <v>4020</v>
      </c>
      <c r="C72" s="118" t="s">
        <v>25</v>
      </c>
      <c r="D72" s="118" t="s">
        <v>25</v>
      </c>
      <c r="E72" s="118" t="s">
        <v>25</v>
      </c>
      <c r="F72" s="118" t="s">
        <v>25</v>
      </c>
      <c r="G72" s="118" t="e">
        <f t="shared" si="22"/>
        <v>#VALUE!</v>
      </c>
      <c r="H72" s="118" t="e">
        <f t="shared" si="23"/>
        <v>#VALUE!</v>
      </c>
    </row>
    <row r="73" spans="1:8" ht="45" customHeight="1">
      <c r="A73" s="128" t="s">
        <v>79</v>
      </c>
      <c r="B73" s="117">
        <v>4030</v>
      </c>
      <c r="C73" s="118" t="s">
        <v>25</v>
      </c>
      <c r="D73" s="118" t="s">
        <v>25</v>
      </c>
      <c r="E73" s="118" t="s">
        <v>25</v>
      </c>
      <c r="F73" s="118" t="s">
        <v>25</v>
      </c>
      <c r="G73" s="180" t="e">
        <f t="shared" si="22"/>
        <v>#VALUE!</v>
      </c>
      <c r="H73" s="180" t="e">
        <f t="shared" si="23"/>
        <v>#VALUE!</v>
      </c>
    </row>
    <row r="74" spans="1:8" ht="47.25" customHeight="1">
      <c r="A74" s="128" t="s">
        <v>249</v>
      </c>
      <c r="B74" s="117">
        <v>4040</v>
      </c>
      <c r="C74" s="118" t="s">
        <v>25</v>
      </c>
      <c r="D74" s="118" t="s">
        <v>25</v>
      </c>
      <c r="E74" s="118" t="s">
        <v>25</v>
      </c>
      <c r="F74" s="118" t="s">
        <v>25</v>
      </c>
      <c r="G74" s="180" t="e">
        <f t="shared" si="22"/>
        <v>#VALUE!</v>
      </c>
      <c r="H74" s="180" t="e">
        <f t="shared" si="23"/>
        <v>#VALUE!</v>
      </c>
    </row>
    <row r="75" spans="1:8" ht="47.25" customHeight="1">
      <c r="A75" s="128" t="s">
        <v>71</v>
      </c>
      <c r="B75" s="117">
        <v>4050</v>
      </c>
      <c r="C75" s="118" t="s">
        <v>25</v>
      </c>
      <c r="D75" s="118" t="s">
        <v>25</v>
      </c>
      <c r="E75" s="118" t="s">
        <v>25</v>
      </c>
      <c r="F75" s="118" t="s">
        <v>25</v>
      </c>
      <c r="G75" s="180" t="e">
        <f t="shared" si="22"/>
        <v>#VALUE!</v>
      </c>
      <c r="H75" s="180" t="e">
        <f t="shared" si="23"/>
        <v>#VALUE!</v>
      </c>
    </row>
    <row r="76" spans="1:8" ht="33" customHeight="1">
      <c r="A76" s="128" t="s">
        <v>72</v>
      </c>
      <c r="B76" s="117">
        <v>4060</v>
      </c>
      <c r="C76" s="118" t="s">
        <v>25</v>
      </c>
      <c r="D76" s="118" t="s">
        <v>25</v>
      </c>
      <c r="E76" s="118" t="s">
        <v>25</v>
      </c>
      <c r="F76" s="118" t="s">
        <v>25</v>
      </c>
      <c r="G76" s="118" t="e">
        <f t="shared" si="22"/>
        <v>#VALUE!</v>
      </c>
      <c r="H76" s="118"/>
    </row>
    <row r="77" spans="1:8" ht="35.25" customHeight="1" thickBot="1">
      <c r="A77" s="129" t="s">
        <v>57</v>
      </c>
      <c r="B77" s="130">
        <v>4070</v>
      </c>
      <c r="C77" s="118" t="s">
        <v>25</v>
      </c>
      <c r="D77" s="118" t="s">
        <v>25</v>
      </c>
      <c r="E77" s="118" t="s">
        <v>25</v>
      </c>
      <c r="F77" s="118" t="s">
        <v>25</v>
      </c>
      <c r="G77" s="180" t="e">
        <f t="shared" si="22"/>
        <v>#VALUE!</v>
      </c>
      <c r="H77" s="180" t="e">
        <f t="shared" si="23"/>
        <v>#VALUE!</v>
      </c>
    </row>
    <row r="78" spans="1:8" ht="30.75" customHeight="1">
      <c r="A78" s="252" t="s">
        <v>113</v>
      </c>
      <c r="B78" s="252"/>
      <c r="C78" s="252"/>
      <c r="D78" s="252"/>
      <c r="E78" s="252"/>
      <c r="F78" s="252"/>
      <c r="G78" s="252"/>
      <c r="H78" s="252"/>
    </row>
    <row r="79" spans="1:8" ht="47.25" customHeight="1">
      <c r="A79" s="113" t="s">
        <v>46</v>
      </c>
      <c r="B79" s="114" t="s">
        <v>29</v>
      </c>
      <c r="C79" s="115">
        <f>SUM(C80:C82)</f>
        <v>0</v>
      </c>
      <c r="D79" s="115">
        <f t="shared" ref="D79:F79" si="24">SUM(D80:D82)</f>
        <v>0</v>
      </c>
      <c r="E79" s="115">
        <f t="shared" si="24"/>
        <v>0</v>
      </c>
      <c r="F79" s="115">
        <f t="shared" si="24"/>
        <v>0</v>
      </c>
      <c r="G79" s="115">
        <f>F79-E79</f>
        <v>0</v>
      </c>
      <c r="H79" s="115"/>
    </row>
    <row r="80" spans="1:8" ht="33" customHeight="1">
      <c r="A80" s="119" t="s">
        <v>80</v>
      </c>
      <c r="B80" s="117" t="s">
        <v>30</v>
      </c>
      <c r="C80" s="118"/>
      <c r="D80" s="118"/>
      <c r="E80" s="118"/>
      <c r="F80" s="118"/>
      <c r="G80" s="118">
        <f t="shared" ref="G80:G86" si="25">F80-E80</f>
        <v>0</v>
      </c>
      <c r="H80" s="118"/>
    </row>
    <row r="81" spans="1:14" s="107" customFormat="1" ht="28.5" customHeight="1">
      <c r="A81" s="119" t="s">
        <v>81</v>
      </c>
      <c r="B81" s="117" t="s">
        <v>31</v>
      </c>
      <c r="C81" s="118"/>
      <c r="D81" s="118"/>
      <c r="E81" s="118"/>
      <c r="F81" s="118"/>
      <c r="G81" s="118">
        <f t="shared" si="25"/>
        <v>0</v>
      </c>
      <c r="H81" s="118"/>
    </row>
    <row r="82" spans="1:14" ht="28.5" customHeight="1">
      <c r="A82" s="119" t="s">
        <v>82</v>
      </c>
      <c r="B82" s="117" t="s">
        <v>32</v>
      </c>
      <c r="C82" s="118"/>
      <c r="D82" s="118"/>
      <c r="E82" s="118"/>
      <c r="F82" s="118"/>
      <c r="G82" s="118">
        <f t="shared" si="25"/>
        <v>0</v>
      </c>
      <c r="H82" s="118"/>
    </row>
    <row r="83" spans="1:14" ht="40.5" customHeight="1">
      <c r="A83" s="113" t="s">
        <v>47</v>
      </c>
      <c r="B83" s="114" t="s">
        <v>33</v>
      </c>
      <c r="C83" s="115">
        <f>SUM(C84:C86)</f>
        <v>0</v>
      </c>
      <c r="D83" s="115">
        <f t="shared" ref="D83:F83" si="26">SUM(D84:D86)</f>
        <v>0</v>
      </c>
      <c r="E83" s="115">
        <f t="shared" si="26"/>
        <v>0</v>
      </c>
      <c r="F83" s="115">
        <f t="shared" si="26"/>
        <v>0</v>
      </c>
      <c r="G83" s="115">
        <f t="shared" si="25"/>
        <v>0</v>
      </c>
      <c r="H83" s="115"/>
    </row>
    <row r="84" spans="1:14" ht="30.75" customHeight="1">
      <c r="A84" s="119" t="s">
        <v>80</v>
      </c>
      <c r="B84" s="117" t="s">
        <v>34</v>
      </c>
      <c r="C84" s="118"/>
      <c r="D84" s="118"/>
      <c r="E84" s="118"/>
      <c r="F84" s="118"/>
      <c r="G84" s="118">
        <f t="shared" si="25"/>
        <v>0</v>
      </c>
      <c r="H84" s="118"/>
    </row>
    <row r="85" spans="1:14" ht="39" customHeight="1">
      <c r="A85" s="119" t="s">
        <v>81</v>
      </c>
      <c r="B85" s="117" t="s">
        <v>35</v>
      </c>
      <c r="C85" s="118"/>
      <c r="D85" s="118"/>
      <c r="E85" s="118"/>
      <c r="F85" s="118"/>
      <c r="G85" s="118">
        <f t="shared" si="25"/>
        <v>0</v>
      </c>
      <c r="H85" s="118"/>
    </row>
    <row r="86" spans="1:14" ht="33" customHeight="1">
      <c r="A86" s="119" t="s">
        <v>82</v>
      </c>
      <c r="B86" s="117" t="s">
        <v>36</v>
      </c>
      <c r="C86" s="118"/>
      <c r="D86" s="118"/>
      <c r="E86" s="118"/>
      <c r="F86" s="118"/>
      <c r="G86" s="118">
        <f t="shared" si="25"/>
        <v>0</v>
      </c>
      <c r="H86" s="118"/>
    </row>
    <row r="87" spans="1:14" ht="40.5" customHeight="1">
      <c r="A87" s="252" t="s">
        <v>114</v>
      </c>
      <c r="B87" s="252"/>
      <c r="C87" s="252"/>
      <c r="D87" s="252"/>
      <c r="E87" s="252"/>
      <c r="F87" s="252"/>
      <c r="G87" s="252"/>
      <c r="H87" s="252"/>
    </row>
    <row r="88" spans="1:14" ht="82.5" customHeight="1">
      <c r="A88" s="121" t="s">
        <v>250</v>
      </c>
      <c r="B88" s="132" t="s">
        <v>37</v>
      </c>
      <c r="C88" s="133">
        <f>SUM(C89:C91)</f>
        <v>251</v>
      </c>
      <c r="D88" s="133">
        <f>SUM(D89:D91)</f>
        <v>237</v>
      </c>
      <c r="E88" s="133">
        <f>SUM(E89:E91)</f>
        <v>220</v>
      </c>
      <c r="F88" s="133">
        <f>SUM(F89:F91)</f>
        <v>237</v>
      </c>
      <c r="G88" s="124">
        <f>F88-E88</f>
        <v>17</v>
      </c>
      <c r="H88" s="124">
        <f>(F88/E88)*100</f>
        <v>107.72727272727273</v>
      </c>
    </row>
    <row r="89" spans="1:14" ht="30.75" customHeight="1">
      <c r="A89" s="119" t="s">
        <v>20</v>
      </c>
      <c r="B89" s="117" t="s">
        <v>38</v>
      </c>
      <c r="C89" s="134">
        <v>1</v>
      </c>
      <c r="D89" s="135">
        <f>E89</f>
        <v>1</v>
      </c>
      <c r="E89" s="135">
        <v>1</v>
      </c>
      <c r="F89" s="135">
        <v>1</v>
      </c>
      <c r="G89" s="125">
        <f t="shared" ref="G89:G103" si="27">F89-E89</f>
        <v>0</v>
      </c>
      <c r="H89" s="125">
        <f t="shared" ref="H89:H103" si="28">(F89/E89)*100</f>
        <v>100</v>
      </c>
    </row>
    <row r="90" spans="1:14" ht="30.75" customHeight="1">
      <c r="A90" s="119" t="s">
        <v>23</v>
      </c>
      <c r="B90" s="117" t="s">
        <v>39</v>
      </c>
      <c r="C90" s="134">
        <v>41</v>
      </c>
      <c r="D90" s="135">
        <v>35</v>
      </c>
      <c r="E90" s="135">
        <v>33</v>
      </c>
      <c r="F90" s="135">
        <v>35</v>
      </c>
      <c r="G90" s="125">
        <f t="shared" si="27"/>
        <v>2</v>
      </c>
      <c r="H90" s="125">
        <f t="shared" si="28"/>
        <v>106.06060606060606</v>
      </c>
    </row>
    <row r="91" spans="1:14" ht="28.5" customHeight="1">
      <c r="A91" s="119" t="s">
        <v>21</v>
      </c>
      <c r="B91" s="117" t="s">
        <v>40</v>
      </c>
      <c r="C91" s="134">
        <v>209</v>
      </c>
      <c r="D91" s="135">
        <v>201</v>
      </c>
      <c r="E91" s="135">
        <v>186</v>
      </c>
      <c r="F91" s="135">
        <v>201</v>
      </c>
      <c r="G91" s="125">
        <f t="shared" si="27"/>
        <v>15</v>
      </c>
      <c r="H91" s="125">
        <f t="shared" si="28"/>
        <v>108.06451612903226</v>
      </c>
    </row>
    <row r="92" spans="1:14" ht="24.95" customHeight="1">
      <c r="A92" s="113" t="s">
        <v>83</v>
      </c>
      <c r="B92" s="114" t="s">
        <v>41</v>
      </c>
      <c r="C92" s="115">
        <f>SUM(C93:C95)</f>
        <v>24341.899999999998</v>
      </c>
      <c r="D92" s="115">
        <f t="shared" ref="D92:F92" si="29">SUM(D93:D95)</f>
        <v>24341.899999999998</v>
      </c>
      <c r="E92" s="115">
        <f t="shared" si="29"/>
        <v>24320.400000000001</v>
      </c>
      <c r="F92" s="115">
        <f t="shared" si="29"/>
        <v>24341.899999999998</v>
      </c>
      <c r="G92" s="115">
        <f t="shared" si="27"/>
        <v>21.499999999996362</v>
      </c>
      <c r="H92" s="115">
        <f t="shared" si="28"/>
        <v>100.08840315126395</v>
      </c>
    </row>
    <row r="93" spans="1:14" s="107" customFormat="1" ht="33" customHeight="1">
      <c r="A93" s="119" t="s">
        <v>20</v>
      </c>
      <c r="B93" s="117">
        <v>8011</v>
      </c>
      <c r="C93" s="118">
        <v>213.5</v>
      </c>
      <c r="D93" s="118">
        <v>213.5</v>
      </c>
      <c r="E93" s="118">
        <f>163.5+50</f>
        <v>213.5</v>
      </c>
      <c r="F93" s="118">
        <v>213.5</v>
      </c>
      <c r="G93" s="118">
        <f t="shared" si="27"/>
        <v>0</v>
      </c>
      <c r="H93" s="118">
        <f t="shared" si="28"/>
        <v>100</v>
      </c>
    </row>
    <row r="94" spans="1:14" ht="30.75" customHeight="1">
      <c r="A94" s="119" t="s">
        <v>23</v>
      </c>
      <c r="B94" s="117">
        <v>8012</v>
      </c>
      <c r="C94" s="118">
        <v>3127.3</v>
      </c>
      <c r="D94" s="118">
        <v>3127.3</v>
      </c>
      <c r="E94" s="118">
        <f>2333.4+500-6.1+300</f>
        <v>3127.3</v>
      </c>
      <c r="F94" s="118">
        <v>3127.3</v>
      </c>
      <c r="G94" s="118">
        <f t="shared" si="27"/>
        <v>0</v>
      </c>
      <c r="H94" s="118">
        <f t="shared" si="28"/>
        <v>100</v>
      </c>
    </row>
    <row r="95" spans="1:14" ht="29.25" customHeight="1">
      <c r="A95" s="119" t="s">
        <v>21</v>
      </c>
      <c r="B95" s="117">
        <v>8013</v>
      </c>
      <c r="C95" s="118">
        <v>21001.1</v>
      </c>
      <c r="D95" s="118">
        <v>21001.1</v>
      </c>
      <c r="E95" s="118">
        <f>19280.4+1000+500+200-0.8</f>
        <v>20979.600000000002</v>
      </c>
      <c r="F95" s="118">
        <v>21001.1</v>
      </c>
      <c r="G95" s="118">
        <f t="shared" si="27"/>
        <v>21.499999999996362</v>
      </c>
      <c r="H95" s="118">
        <f t="shared" si="28"/>
        <v>100.10248050487138</v>
      </c>
    </row>
    <row r="96" spans="1:14" ht="33.75" customHeight="1">
      <c r="A96" s="113" t="s">
        <v>1</v>
      </c>
      <c r="B96" s="114">
        <v>8020</v>
      </c>
      <c r="C96" s="115">
        <f>SUM(C97:C99)</f>
        <v>24341.899999999998</v>
      </c>
      <c r="D96" s="115">
        <f t="shared" ref="D96:F96" si="30">SUM(D97:D99)</f>
        <v>24341.899999999998</v>
      </c>
      <c r="E96" s="115">
        <f t="shared" si="30"/>
        <v>24320.399999999998</v>
      </c>
      <c r="F96" s="115">
        <f t="shared" si="30"/>
        <v>24341.899999999998</v>
      </c>
      <c r="G96" s="115">
        <f t="shared" si="27"/>
        <v>21.5</v>
      </c>
      <c r="H96" s="115">
        <f t="shared" si="28"/>
        <v>100.08840315126395</v>
      </c>
      <c r="I96" s="218">
        <v>13118.6</v>
      </c>
      <c r="J96" s="106">
        <v>24341.9</v>
      </c>
      <c r="K96" s="218">
        <v>24320.400000000001</v>
      </c>
      <c r="L96" s="106">
        <v>24341.9</v>
      </c>
      <c r="N96" s="106" t="s">
        <v>328</v>
      </c>
    </row>
    <row r="97" spans="1:8" ht="24" customHeight="1">
      <c r="A97" s="119" t="s">
        <v>20</v>
      </c>
      <c r="B97" s="117">
        <v>8021</v>
      </c>
      <c r="C97" s="118">
        <v>213.5</v>
      </c>
      <c r="D97" s="118">
        <f>F97</f>
        <v>213.5</v>
      </c>
      <c r="E97" s="118">
        <v>213.5</v>
      </c>
      <c r="F97" s="118">
        <v>213.5</v>
      </c>
      <c r="G97" s="118">
        <f t="shared" si="27"/>
        <v>0</v>
      </c>
      <c r="H97" s="118">
        <f t="shared" si="28"/>
        <v>100</v>
      </c>
    </row>
    <row r="98" spans="1:8" ht="29.25" customHeight="1">
      <c r="A98" s="119" t="s">
        <v>23</v>
      </c>
      <c r="B98" s="117">
        <v>8022</v>
      </c>
      <c r="C98" s="118">
        <v>3127.3</v>
      </c>
      <c r="D98" s="118">
        <f t="shared" ref="D98:D99" si="31">F98</f>
        <v>3127.3</v>
      </c>
      <c r="E98" s="118">
        <v>3127.3</v>
      </c>
      <c r="F98" s="118">
        <v>3127.3</v>
      </c>
      <c r="G98" s="118">
        <f t="shared" si="27"/>
        <v>0</v>
      </c>
      <c r="H98" s="118">
        <f t="shared" si="28"/>
        <v>100</v>
      </c>
    </row>
    <row r="99" spans="1:8" ht="29.25" customHeight="1">
      <c r="A99" s="119" t="s">
        <v>21</v>
      </c>
      <c r="B99" s="117">
        <v>8023</v>
      </c>
      <c r="C99" s="118">
        <v>21001.1</v>
      </c>
      <c r="D99" s="118">
        <f t="shared" si="31"/>
        <v>21001.1</v>
      </c>
      <c r="E99" s="118">
        <v>20979.599999999999</v>
      </c>
      <c r="F99" s="118">
        <v>21001.1</v>
      </c>
      <c r="G99" s="118">
        <f t="shared" si="27"/>
        <v>21.5</v>
      </c>
      <c r="H99" s="118">
        <f t="shared" si="28"/>
        <v>100.10248050487141</v>
      </c>
    </row>
    <row r="100" spans="1:8" ht="39.75" customHeight="1">
      <c r="A100" s="121" t="s">
        <v>56</v>
      </c>
      <c r="B100" s="132" t="s">
        <v>84</v>
      </c>
      <c r="C100" s="115">
        <f>(C96/C88)/12*100</f>
        <v>808.1640106241698</v>
      </c>
      <c r="D100" s="115">
        <f t="shared" ref="D100:F100" si="32">(D96/D88)/12*100</f>
        <v>855.90365682137826</v>
      </c>
      <c r="E100" s="115">
        <f>(E96/E88)/12*100</f>
        <v>921.22727272727263</v>
      </c>
      <c r="F100" s="115">
        <f t="shared" si="32"/>
        <v>855.90365682137826</v>
      </c>
      <c r="G100" s="115">
        <f t="shared" si="27"/>
        <v>-65.323615905894371</v>
      </c>
      <c r="H100" s="115">
        <f t="shared" si="28"/>
        <v>92.909066216363172</v>
      </c>
    </row>
    <row r="101" spans="1:8" ht="29.25" customHeight="1">
      <c r="A101" s="119" t="s">
        <v>20</v>
      </c>
      <c r="B101" s="117">
        <v>8031</v>
      </c>
      <c r="C101" s="147">
        <f>(C97/C89)/6*1000</f>
        <v>35583.333333333336</v>
      </c>
      <c r="D101" s="118">
        <f>(D97/D89)/3*1000</f>
        <v>71166.666666666672</v>
      </c>
      <c r="E101" s="118">
        <f>(E97/E89)/3*1000</f>
        <v>71166.666666666672</v>
      </c>
      <c r="F101" s="118">
        <f>(F97/F89)/3*1000</f>
        <v>71166.666666666672</v>
      </c>
      <c r="G101" s="118">
        <f t="shared" si="27"/>
        <v>0</v>
      </c>
      <c r="H101" s="118">
        <f t="shared" si="28"/>
        <v>100</v>
      </c>
    </row>
    <row r="102" spans="1:8" ht="25.5" customHeight="1">
      <c r="A102" s="119" t="s">
        <v>23</v>
      </c>
      <c r="B102" s="117">
        <v>8032</v>
      </c>
      <c r="C102" s="147">
        <f t="shared" ref="C101:F103" si="33">(C98/C90)/6*1000</f>
        <v>12712.60162601626</v>
      </c>
      <c r="D102" s="118">
        <f>(D98/D90)/3*1000</f>
        <v>29783.809523809523</v>
      </c>
      <c r="E102" s="118">
        <f>(E98/E90)/3*1000</f>
        <v>31588.888888888887</v>
      </c>
      <c r="F102" s="118">
        <f>(F98/F90)/3*1000</f>
        <v>29783.809523809523</v>
      </c>
      <c r="G102" s="118">
        <f t="shared" si="27"/>
        <v>-1805.0793650793639</v>
      </c>
      <c r="H102" s="118">
        <f t="shared" si="28"/>
        <v>94.285714285714278</v>
      </c>
    </row>
    <row r="103" spans="1:8" ht="30" customHeight="1">
      <c r="A103" s="119" t="s">
        <v>21</v>
      </c>
      <c r="B103" s="117">
        <v>8033</v>
      </c>
      <c r="C103" s="147">
        <f t="shared" si="33"/>
        <v>16747.288676236043</v>
      </c>
      <c r="D103" s="190">
        <f>(D99/D91)/3*1000</f>
        <v>34827.694859038136</v>
      </c>
      <c r="E103" s="118">
        <f>(E99/E91)/3*1000</f>
        <v>37597.849462365586</v>
      </c>
      <c r="F103" s="190">
        <f>(F99/F91)/3*1000</f>
        <v>34827.694859038136</v>
      </c>
      <c r="G103" s="118">
        <f t="shared" si="27"/>
        <v>-2770.1546033274499</v>
      </c>
      <c r="H103" s="118">
        <f t="shared" si="28"/>
        <v>92.63214613883622</v>
      </c>
    </row>
    <row r="104" spans="1:8" s="107" customFormat="1" ht="34.5" customHeight="1">
      <c r="A104" s="136"/>
      <c r="C104" s="137"/>
      <c r="D104" s="138"/>
      <c r="E104" s="139"/>
      <c r="F104" s="139"/>
      <c r="G104" s="139"/>
      <c r="H104" s="139"/>
    </row>
    <row r="105" spans="1:8" s="107" customFormat="1" ht="35.25" customHeight="1">
      <c r="A105" s="136"/>
      <c r="C105" s="137"/>
      <c r="D105" s="138"/>
      <c r="E105" s="139"/>
      <c r="F105" s="139"/>
      <c r="G105" s="139"/>
      <c r="H105" s="139"/>
    </row>
    <row r="106" spans="1:8" s="107" customFormat="1" ht="46.5" customHeight="1">
      <c r="A106" s="154" t="s">
        <v>265</v>
      </c>
      <c r="B106" s="140"/>
      <c r="C106" s="259"/>
      <c r="D106" s="260"/>
      <c r="E106" s="141"/>
      <c r="F106" s="141"/>
      <c r="G106" s="261" t="s">
        <v>134</v>
      </c>
      <c r="H106" s="261"/>
    </row>
    <row r="107" spans="1:8" s="107" customFormat="1" ht="36.75" customHeight="1">
      <c r="A107" s="107" t="s">
        <v>9</v>
      </c>
      <c r="B107" s="106"/>
      <c r="C107" s="258" t="s">
        <v>10</v>
      </c>
      <c r="D107" s="258"/>
      <c r="E107" s="108"/>
      <c r="F107" s="108"/>
      <c r="G107" s="258" t="s">
        <v>15</v>
      </c>
      <c r="H107" s="258"/>
    </row>
    <row r="108" spans="1:8" s="107" customFormat="1" ht="36.75" customHeight="1">
      <c r="A108" s="142"/>
      <c r="E108" s="106"/>
      <c r="F108" s="106"/>
      <c r="G108" s="106"/>
      <c r="H108" s="106"/>
    </row>
    <row r="109" spans="1:8" s="107" customFormat="1" ht="34.5" customHeight="1">
      <c r="A109" s="142"/>
      <c r="E109" s="106"/>
      <c r="F109" s="106"/>
      <c r="G109" s="106"/>
      <c r="H109" s="106"/>
    </row>
    <row r="110" spans="1:8" s="107" customFormat="1" ht="34.5" customHeight="1">
      <c r="A110" s="142"/>
      <c r="E110" s="106"/>
      <c r="F110" s="106"/>
      <c r="G110" s="106"/>
      <c r="H110" s="106"/>
    </row>
    <row r="111" spans="1:8" s="107" customFormat="1" ht="86.25" customHeight="1">
      <c r="A111" s="142"/>
      <c r="E111" s="106"/>
      <c r="F111" s="106"/>
      <c r="G111" s="106"/>
      <c r="H111" s="106"/>
    </row>
    <row r="112" spans="1:8" s="107" customFormat="1" ht="27.75" customHeight="1">
      <c r="A112" s="142"/>
      <c r="E112" s="106"/>
      <c r="F112" s="106"/>
      <c r="G112" s="106"/>
      <c r="H112" s="106"/>
    </row>
    <row r="113" spans="1:8" s="107" customFormat="1" ht="27.75" customHeight="1">
      <c r="A113" s="142"/>
      <c r="E113" s="106"/>
      <c r="F113" s="106"/>
      <c r="G113" s="106"/>
      <c r="H113" s="106"/>
    </row>
    <row r="114" spans="1:8" s="107" customFormat="1" ht="27.75" customHeight="1">
      <c r="A114" s="142"/>
      <c r="E114" s="106"/>
      <c r="F114" s="106"/>
      <c r="G114" s="106"/>
      <c r="H114" s="106"/>
    </row>
    <row r="115" spans="1:8" s="107" customFormat="1" ht="27.75" customHeight="1">
      <c r="A115" s="142"/>
      <c r="E115" s="106"/>
      <c r="F115" s="106"/>
      <c r="G115" s="106"/>
      <c r="H115" s="106"/>
    </row>
    <row r="116" spans="1:8" s="107" customFormat="1" ht="27.75" customHeight="1">
      <c r="A116" s="142"/>
      <c r="E116" s="106"/>
      <c r="F116" s="106"/>
      <c r="G116" s="106"/>
      <c r="H116" s="106"/>
    </row>
    <row r="117" spans="1:8" s="107" customFormat="1" ht="27.75" customHeight="1">
      <c r="A117" s="142"/>
      <c r="E117" s="106"/>
      <c r="F117" s="106"/>
      <c r="G117" s="106"/>
      <c r="H117" s="106"/>
    </row>
    <row r="118" spans="1:8" s="107" customFormat="1" ht="27.75" customHeight="1">
      <c r="A118" s="142"/>
      <c r="E118" s="106"/>
      <c r="F118" s="106"/>
      <c r="G118" s="106"/>
      <c r="H118" s="106"/>
    </row>
    <row r="119" spans="1:8" s="107" customFormat="1" ht="27.75" customHeight="1">
      <c r="A119" s="142"/>
      <c r="E119" s="106"/>
      <c r="F119" s="106"/>
      <c r="G119" s="106"/>
      <c r="H119" s="106"/>
    </row>
    <row r="120" spans="1:8" s="107" customFormat="1" ht="27.75" customHeight="1">
      <c r="A120" s="142"/>
      <c r="E120" s="106"/>
      <c r="F120" s="106"/>
      <c r="G120" s="106"/>
      <c r="H120" s="106"/>
    </row>
    <row r="121" spans="1:8" s="107" customFormat="1" ht="27.75" customHeight="1">
      <c r="A121" s="142"/>
      <c r="E121" s="106"/>
      <c r="F121" s="106"/>
      <c r="G121" s="106"/>
      <c r="H121" s="106"/>
    </row>
    <row r="122" spans="1:8" s="107" customFormat="1" ht="27.75" customHeight="1">
      <c r="A122" s="142"/>
      <c r="E122" s="106"/>
      <c r="F122" s="106"/>
      <c r="G122" s="106"/>
      <c r="H122" s="106"/>
    </row>
    <row r="123" spans="1:8" s="107" customFormat="1" ht="59.25" customHeight="1">
      <c r="A123" s="142"/>
      <c r="E123" s="106"/>
      <c r="F123" s="106"/>
      <c r="G123" s="106"/>
      <c r="H123" s="106"/>
    </row>
    <row r="124" spans="1:8" s="107" customFormat="1" ht="27.75" customHeight="1">
      <c r="A124" s="142"/>
      <c r="E124" s="106"/>
      <c r="F124" s="106"/>
      <c r="G124" s="106"/>
      <c r="H124" s="106"/>
    </row>
    <row r="125" spans="1:8" s="107" customFormat="1" ht="27.75" customHeight="1">
      <c r="A125" s="142"/>
      <c r="E125" s="106"/>
      <c r="F125" s="106"/>
      <c r="G125" s="106"/>
      <c r="H125" s="106"/>
    </row>
    <row r="126" spans="1:8" s="107" customFormat="1" ht="27.75" customHeight="1">
      <c r="A126" s="142"/>
      <c r="E126" s="106"/>
      <c r="F126" s="106"/>
      <c r="G126" s="106"/>
      <c r="H126" s="106"/>
    </row>
    <row r="127" spans="1:8" s="107" customFormat="1" ht="30.75" customHeight="1">
      <c r="A127" s="142"/>
      <c r="E127" s="106"/>
      <c r="F127" s="106"/>
      <c r="G127" s="106"/>
      <c r="H127" s="106"/>
    </row>
    <row r="128" spans="1:8" s="107" customFormat="1" ht="30.75" customHeight="1">
      <c r="A128" s="142"/>
      <c r="E128" s="106"/>
      <c r="F128" s="106"/>
      <c r="G128" s="106"/>
      <c r="H128" s="106"/>
    </row>
    <row r="129" spans="1:8" s="107" customFormat="1" ht="30.75" customHeight="1">
      <c r="A129" s="142"/>
      <c r="E129" s="106"/>
      <c r="F129" s="106"/>
      <c r="G129" s="106"/>
      <c r="H129" s="106"/>
    </row>
    <row r="130" spans="1:8" s="107" customFormat="1" ht="30.75" customHeight="1">
      <c r="A130" s="142"/>
      <c r="E130" s="106"/>
      <c r="F130" s="106"/>
      <c r="G130" s="106"/>
      <c r="H130" s="106"/>
    </row>
    <row r="131" spans="1:8" s="107" customFormat="1" ht="30.75" customHeight="1">
      <c r="A131" s="142"/>
      <c r="E131" s="106"/>
      <c r="F131" s="106"/>
      <c r="G131" s="106"/>
      <c r="H131" s="106"/>
    </row>
    <row r="132" spans="1:8" s="107" customFormat="1" ht="30.75" customHeight="1">
      <c r="A132" s="142"/>
      <c r="E132" s="106"/>
      <c r="F132" s="106"/>
      <c r="G132" s="106"/>
      <c r="H132" s="106"/>
    </row>
    <row r="133" spans="1:8" s="107" customFormat="1" ht="30.75" customHeight="1">
      <c r="A133" s="142"/>
      <c r="E133" s="106"/>
      <c r="F133" s="106"/>
      <c r="G133" s="106"/>
      <c r="H133" s="106"/>
    </row>
    <row r="134" spans="1:8" s="107" customFormat="1">
      <c r="A134" s="142"/>
      <c r="E134" s="106"/>
      <c r="F134" s="106"/>
      <c r="G134" s="106"/>
      <c r="H134" s="106"/>
    </row>
    <row r="135" spans="1:8" s="107" customFormat="1">
      <c r="A135" s="142"/>
      <c r="E135" s="106"/>
      <c r="F135" s="106"/>
      <c r="G135" s="106"/>
      <c r="H135" s="106"/>
    </row>
    <row r="136" spans="1:8" s="107" customFormat="1" ht="28.5" customHeight="1">
      <c r="A136" s="142"/>
      <c r="E136" s="106"/>
      <c r="F136" s="106"/>
      <c r="G136" s="106"/>
      <c r="H136" s="106"/>
    </row>
    <row r="137" spans="1:8" s="107" customFormat="1">
      <c r="A137" s="142"/>
      <c r="E137" s="106"/>
      <c r="F137" s="106"/>
      <c r="G137" s="106"/>
      <c r="H137" s="106"/>
    </row>
    <row r="138" spans="1:8" s="107" customFormat="1">
      <c r="A138" s="142"/>
      <c r="E138" s="106"/>
      <c r="F138" s="106"/>
      <c r="G138" s="106"/>
      <c r="H138" s="106"/>
    </row>
    <row r="139" spans="1:8" s="107" customFormat="1">
      <c r="A139" s="142"/>
      <c r="E139" s="106"/>
      <c r="F139" s="106"/>
      <c r="G139" s="106"/>
      <c r="H139" s="106"/>
    </row>
    <row r="140" spans="1:8" s="107" customFormat="1">
      <c r="A140" s="142"/>
      <c r="E140" s="106"/>
      <c r="F140" s="106"/>
      <c r="G140" s="106"/>
      <c r="H140" s="106"/>
    </row>
    <row r="141" spans="1:8" s="107" customFormat="1">
      <c r="A141" s="142"/>
      <c r="E141" s="106"/>
      <c r="F141" s="106"/>
      <c r="G141" s="106"/>
      <c r="H141" s="106"/>
    </row>
    <row r="142" spans="1:8" s="107" customFormat="1">
      <c r="A142" s="142"/>
      <c r="E142" s="106"/>
      <c r="F142" s="106"/>
      <c r="G142" s="106"/>
      <c r="H142" s="106"/>
    </row>
    <row r="143" spans="1:8" s="107" customFormat="1">
      <c r="A143" s="142"/>
      <c r="E143" s="106"/>
      <c r="F143" s="106"/>
      <c r="G143" s="106"/>
      <c r="H143" s="106"/>
    </row>
    <row r="144" spans="1:8" s="107" customFormat="1">
      <c r="A144" s="142"/>
      <c r="E144" s="106"/>
      <c r="F144" s="106"/>
      <c r="G144" s="106"/>
      <c r="H144" s="106"/>
    </row>
    <row r="145" spans="1:8" s="107" customFormat="1">
      <c r="A145" s="142"/>
      <c r="E145" s="106"/>
      <c r="F145" s="106"/>
      <c r="G145" s="106"/>
      <c r="H145" s="106"/>
    </row>
    <row r="146" spans="1:8" s="107" customFormat="1">
      <c r="A146" s="142"/>
      <c r="E146" s="106"/>
      <c r="F146" s="106"/>
      <c r="G146" s="106"/>
      <c r="H146" s="106"/>
    </row>
    <row r="147" spans="1:8" s="107" customFormat="1">
      <c r="A147" s="142"/>
      <c r="E147" s="106"/>
      <c r="F147" s="106"/>
      <c r="G147" s="106"/>
      <c r="H147" s="106"/>
    </row>
    <row r="148" spans="1:8" s="107" customFormat="1">
      <c r="A148" s="142"/>
      <c r="E148" s="106"/>
      <c r="F148" s="106"/>
      <c r="G148" s="106"/>
      <c r="H148" s="106"/>
    </row>
    <row r="149" spans="1:8" s="107" customFormat="1">
      <c r="A149" s="142"/>
      <c r="E149" s="106"/>
      <c r="F149" s="106"/>
      <c r="G149" s="106"/>
      <c r="H149" s="106"/>
    </row>
    <row r="150" spans="1:8" s="107" customFormat="1">
      <c r="A150" s="142"/>
      <c r="E150" s="106"/>
      <c r="F150" s="106"/>
      <c r="G150" s="106"/>
      <c r="H150" s="106"/>
    </row>
    <row r="151" spans="1:8" s="107" customFormat="1">
      <c r="A151" s="142"/>
      <c r="E151" s="106"/>
      <c r="F151" s="106"/>
      <c r="G151" s="106"/>
      <c r="H151" s="106"/>
    </row>
    <row r="152" spans="1:8" s="107" customFormat="1">
      <c r="A152" s="142"/>
      <c r="E152" s="106"/>
      <c r="F152" s="106"/>
      <c r="G152" s="106"/>
      <c r="H152" s="106"/>
    </row>
    <row r="153" spans="1:8" s="107" customFormat="1">
      <c r="A153" s="142"/>
      <c r="E153" s="106"/>
      <c r="F153" s="106"/>
      <c r="G153" s="106"/>
      <c r="H153" s="106"/>
    </row>
    <row r="154" spans="1:8" s="107" customFormat="1">
      <c r="A154" s="142"/>
      <c r="E154" s="106"/>
      <c r="F154" s="106"/>
      <c r="G154" s="106"/>
      <c r="H154" s="106"/>
    </row>
    <row r="155" spans="1:8" s="107" customFormat="1">
      <c r="A155" s="142"/>
      <c r="E155" s="106"/>
      <c r="F155" s="106"/>
      <c r="G155" s="106"/>
      <c r="H155" s="106"/>
    </row>
    <row r="156" spans="1:8" s="107" customFormat="1">
      <c r="A156" s="142"/>
      <c r="E156" s="106"/>
      <c r="F156" s="106"/>
      <c r="G156" s="106"/>
      <c r="H156" s="106"/>
    </row>
    <row r="157" spans="1:8" s="107" customFormat="1">
      <c r="A157" s="142"/>
      <c r="E157" s="106"/>
      <c r="F157" s="106"/>
      <c r="G157" s="106"/>
      <c r="H157" s="106"/>
    </row>
    <row r="158" spans="1:8" s="107" customFormat="1">
      <c r="A158" s="142"/>
      <c r="E158" s="106"/>
      <c r="F158" s="106"/>
      <c r="G158" s="106"/>
      <c r="H158" s="106"/>
    </row>
    <row r="159" spans="1:8" s="107" customFormat="1">
      <c r="A159" s="142"/>
      <c r="E159" s="106"/>
      <c r="F159" s="106"/>
      <c r="G159" s="106"/>
      <c r="H159" s="106"/>
    </row>
    <row r="160" spans="1:8" s="107" customFormat="1">
      <c r="A160" s="142"/>
      <c r="E160" s="106"/>
      <c r="F160" s="106"/>
      <c r="G160" s="106"/>
      <c r="H160" s="106"/>
    </row>
    <row r="161" spans="1:8" s="107" customFormat="1">
      <c r="A161" s="142"/>
      <c r="E161" s="106"/>
      <c r="F161" s="106"/>
      <c r="G161" s="106"/>
      <c r="H161" s="106"/>
    </row>
    <row r="162" spans="1:8" s="107" customFormat="1">
      <c r="A162" s="142"/>
      <c r="E162" s="106"/>
      <c r="F162" s="106"/>
      <c r="G162" s="106"/>
      <c r="H162" s="106"/>
    </row>
    <row r="163" spans="1:8" s="107" customFormat="1">
      <c r="A163" s="142"/>
      <c r="E163" s="106"/>
      <c r="F163" s="106"/>
      <c r="G163" s="106"/>
      <c r="H163" s="106"/>
    </row>
    <row r="164" spans="1:8" s="107" customFormat="1">
      <c r="A164" s="142"/>
      <c r="E164" s="106"/>
      <c r="F164" s="106"/>
      <c r="G164" s="106"/>
      <c r="H164" s="106"/>
    </row>
    <row r="165" spans="1:8" s="107" customFormat="1">
      <c r="A165" s="142"/>
      <c r="E165" s="106"/>
      <c r="F165" s="106"/>
      <c r="G165" s="106"/>
      <c r="H165" s="106"/>
    </row>
    <row r="166" spans="1:8" s="107" customFormat="1">
      <c r="A166" s="142"/>
      <c r="E166" s="106"/>
      <c r="F166" s="106"/>
      <c r="G166" s="106"/>
      <c r="H166" s="106"/>
    </row>
    <row r="167" spans="1:8" s="107" customFormat="1">
      <c r="A167" s="142"/>
      <c r="E167" s="106"/>
      <c r="F167" s="106"/>
      <c r="G167" s="106"/>
      <c r="H167" s="106"/>
    </row>
    <row r="168" spans="1:8" s="107" customFormat="1">
      <c r="A168" s="142"/>
      <c r="E168" s="106"/>
      <c r="F168" s="106"/>
      <c r="G168" s="106"/>
      <c r="H168" s="106"/>
    </row>
    <row r="169" spans="1:8" s="107" customFormat="1">
      <c r="A169" s="142"/>
      <c r="E169" s="106"/>
      <c r="F169" s="106"/>
      <c r="G169" s="106"/>
      <c r="H169" s="106"/>
    </row>
    <row r="170" spans="1:8" s="107" customFormat="1">
      <c r="A170" s="142"/>
      <c r="E170" s="106"/>
      <c r="F170" s="106"/>
      <c r="G170" s="106"/>
      <c r="H170" s="106"/>
    </row>
    <row r="171" spans="1:8" s="107" customFormat="1">
      <c r="A171" s="142"/>
      <c r="E171" s="106"/>
      <c r="F171" s="106"/>
      <c r="G171" s="106"/>
      <c r="H171" s="106"/>
    </row>
    <row r="172" spans="1:8" s="107" customFormat="1">
      <c r="A172" s="142"/>
      <c r="E172" s="106"/>
      <c r="F172" s="106"/>
      <c r="G172" s="106"/>
      <c r="H172" s="106"/>
    </row>
    <row r="173" spans="1:8" s="107" customFormat="1">
      <c r="A173" s="142"/>
      <c r="E173" s="106"/>
      <c r="F173" s="106"/>
      <c r="G173" s="106"/>
      <c r="H173" s="106"/>
    </row>
    <row r="174" spans="1:8" s="107" customFormat="1">
      <c r="A174" s="142"/>
      <c r="E174" s="106"/>
      <c r="F174" s="106"/>
      <c r="G174" s="106"/>
      <c r="H174" s="106"/>
    </row>
    <row r="175" spans="1:8" s="107" customFormat="1">
      <c r="A175" s="142"/>
      <c r="E175" s="106"/>
      <c r="F175" s="106"/>
      <c r="G175" s="106"/>
      <c r="H175" s="106"/>
    </row>
    <row r="176" spans="1:8" s="107" customFormat="1">
      <c r="A176" s="142"/>
      <c r="E176" s="106"/>
      <c r="F176" s="106"/>
      <c r="G176" s="106"/>
      <c r="H176" s="106"/>
    </row>
    <row r="177" spans="1:8" s="107" customFormat="1">
      <c r="A177" s="142"/>
      <c r="E177" s="106"/>
      <c r="F177" s="106"/>
      <c r="G177" s="106"/>
      <c r="H177" s="106"/>
    </row>
    <row r="178" spans="1:8" s="107" customFormat="1">
      <c r="A178" s="142"/>
      <c r="E178" s="106"/>
      <c r="F178" s="106"/>
      <c r="G178" s="106"/>
      <c r="H178" s="106"/>
    </row>
    <row r="179" spans="1:8" s="107" customFormat="1">
      <c r="A179" s="142"/>
      <c r="E179" s="106"/>
      <c r="F179" s="106"/>
      <c r="G179" s="106"/>
      <c r="H179" s="106"/>
    </row>
    <row r="180" spans="1:8" s="107" customFormat="1">
      <c r="A180" s="142"/>
      <c r="E180" s="106"/>
      <c r="F180" s="106"/>
      <c r="G180" s="106"/>
      <c r="H180" s="106"/>
    </row>
    <row r="181" spans="1:8" s="107" customFormat="1">
      <c r="A181" s="142"/>
      <c r="E181" s="106"/>
      <c r="F181" s="106"/>
      <c r="G181" s="106"/>
      <c r="H181" s="106"/>
    </row>
    <row r="182" spans="1:8" s="107" customFormat="1">
      <c r="A182" s="142"/>
      <c r="E182" s="106"/>
      <c r="F182" s="106"/>
      <c r="G182" s="106"/>
      <c r="H182" s="106"/>
    </row>
    <row r="183" spans="1:8" s="107" customFormat="1">
      <c r="A183" s="142"/>
      <c r="E183" s="106"/>
      <c r="F183" s="106"/>
      <c r="G183" s="106"/>
      <c r="H183" s="106"/>
    </row>
    <row r="184" spans="1:8" s="107" customFormat="1">
      <c r="A184" s="142"/>
      <c r="E184" s="106"/>
      <c r="F184" s="106"/>
      <c r="G184" s="106"/>
      <c r="H184" s="106"/>
    </row>
    <row r="185" spans="1:8" s="107" customFormat="1">
      <c r="A185" s="142"/>
      <c r="E185" s="106"/>
      <c r="F185" s="106"/>
      <c r="G185" s="106"/>
      <c r="H185" s="106"/>
    </row>
    <row r="186" spans="1:8" s="107" customFormat="1">
      <c r="A186" s="142"/>
      <c r="E186" s="106"/>
      <c r="F186" s="106"/>
      <c r="G186" s="106"/>
      <c r="H186" s="106"/>
    </row>
    <row r="187" spans="1:8" s="107" customFormat="1">
      <c r="A187" s="142"/>
      <c r="E187" s="106"/>
      <c r="F187" s="106"/>
      <c r="G187" s="106"/>
      <c r="H187" s="106"/>
    </row>
    <row r="188" spans="1:8" s="107" customFormat="1">
      <c r="A188" s="142"/>
      <c r="E188" s="106"/>
      <c r="F188" s="106"/>
      <c r="G188" s="106"/>
      <c r="H188" s="106"/>
    </row>
    <row r="189" spans="1:8" s="107" customFormat="1">
      <c r="A189" s="142"/>
      <c r="E189" s="106"/>
      <c r="F189" s="106"/>
      <c r="G189" s="106"/>
      <c r="H189" s="106"/>
    </row>
    <row r="190" spans="1:8" s="107" customFormat="1">
      <c r="A190" s="142"/>
      <c r="E190" s="106"/>
      <c r="F190" s="106"/>
      <c r="G190" s="106"/>
      <c r="H190" s="106"/>
    </row>
    <row r="191" spans="1:8" s="107" customFormat="1">
      <c r="A191" s="142"/>
      <c r="E191" s="106"/>
      <c r="F191" s="106"/>
      <c r="G191" s="106"/>
      <c r="H191" s="106"/>
    </row>
    <row r="192" spans="1:8" s="107" customFormat="1">
      <c r="A192" s="142"/>
      <c r="E192" s="106"/>
      <c r="F192" s="106"/>
      <c r="G192" s="106"/>
      <c r="H192" s="106"/>
    </row>
    <row r="193" spans="1:8" s="107" customFormat="1">
      <c r="A193" s="142"/>
      <c r="E193" s="106"/>
      <c r="F193" s="106"/>
      <c r="G193" s="106"/>
      <c r="H193" s="106"/>
    </row>
    <row r="194" spans="1:8" s="107" customFormat="1">
      <c r="A194" s="142"/>
      <c r="E194" s="106"/>
      <c r="F194" s="106"/>
      <c r="G194" s="106"/>
      <c r="H194" s="106"/>
    </row>
    <row r="195" spans="1:8" s="107" customFormat="1">
      <c r="A195" s="142"/>
      <c r="E195" s="106"/>
      <c r="F195" s="106"/>
      <c r="G195" s="106"/>
      <c r="H195" s="106"/>
    </row>
    <row r="196" spans="1:8" s="107" customFormat="1">
      <c r="A196" s="142"/>
      <c r="E196" s="106"/>
      <c r="F196" s="106"/>
      <c r="G196" s="106"/>
      <c r="H196" s="106"/>
    </row>
    <row r="197" spans="1:8" s="107" customFormat="1">
      <c r="A197" s="142"/>
      <c r="E197" s="106"/>
      <c r="F197" s="106"/>
      <c r="G197" s="106"/>
      <c r="H197" s="106"/>
    </row>
    <row r="198" spans="1:8" s="107" customFormat="1">
      <c r="A198" s="142"/>
      <c r="E198" s="106"/>
      <c r="F198" s="106"/>
      <c r="G198" s="106"/>
      <c r="H198" s="106"/>
    </row>
    <row r="199" spans="1:8" s="107" customFormat="1">
      <c r="A199" s="142"/>
      <c r="E199" s="106"/>
      <c r="F199" s="106"/>
      <c r="G199" s="106"/>
      <c r="H199" s="106"/>
    </row>
    <row r="200" spans="1:8" s="107" customFormat="1">
      <c r="A200" s="142"/>
      <c r="E200" s="106"/>
      <c r="F200" s="106"/>
      <c r="G200" s="106"/>
      <c r="H200" s="106"/>
    </row>
    <row r="201" spans="1:8" s="107" customFormat="1">
      <c r="A201" s="142"/>
      <c r="E201" s="106"/>
      <c r="F201" s="106"/>
      <c r="G201" s="106"/>
      <c r="H201" s="106"/>
    </row>
    <row r="202" spans="1:8" s="107" customFormat="1">
      <c r="A202" s="142"/>
      <c r="E202" s="106"/>
      <c r="F202" s="106"/>
      <c r="G202" s="106"/>
      <c r="H202" s="106"/>
    </row>
    <row r="203" spans="1:8" s="107" customFormat="1">
      <c r="A203" s="142"/>
      <c r="E203" s="106"/>
      <c r="F203" s="106"/>
      <c r="G203" s="106"/>
      <c r="H203" s="106"/>
    </row>
    <row r="204" spans="1:8" s="107" customFormat="1">
      <c r="A204" s="142"/>
      <c r="E204" s="106"/>
      <c r="F204" s="106"/>
      <c r="G204" s="106"/>
      <c r="H204" s="106"/>
    </row>
    <row r="205" spans="1:8" s="107" customFormat="1">
      <c r="A205" s="142"/>
      <c r="E205" s="106"/>
      <c r="F205" s="106"/>
      <c r="G205" s="106"/>
      <c r="H205" s="106"/>
    </row>
    <row r="206" spans="1:8" s="107" customFormat="1">
      <c r="A206" s="142"/>
      <c r="E206" s="106"/>
      <c r="F206" s="106"/>
      <c r="G206" s="106"/>
      <c r="H206" s="106"/>
    </row>
    <row r="207" spans="1:8" s="107" customFormat="1">
      <c r="A207" s="142"/>
      <c r="E207" s="106"/>
      <c r="F207" s="106"/>
      <c r="G207" s="106"/>
      <c r="H207" s="106"/>
    </row>
    <row r="208" spans="1:8" s="107" customFormat="1">
      <c r="A208" s="142"/>
      <c r="E208" s="106"/>
      <c r="F208" s="106"/>
      <c r="G208" s="106"/>
      <c r="H208" s="106"/>
    </row>
    <row r="209" spans="1:8" s="107" customFormat="1">
      <c r="A209" s="142"/>
      <c r="E209" s="106"/>
      <c r="F209" s="106"/>
      <c r="G209" s="106"/>
      <c r="H209" s="106"/>
    </row>
    <row r="210" spans="1:8" s="107" customFormat="1">
      <c r="A210" s="142"/>
      <c r="E210" s="106"/>
      <c r="F210" s="106"/>
      <c r="G210" s="106"/>
      <c r="H210" s="106"/>
    </row>
    <row r="211" spans="1:8" s="107" customFormat="1">
      <c r="A211" s="142"/>
      <c r="E211" s="106"/>
      <c r="F211" s="106"/>
      <c r="G211" s="106"/>
      <c r="H211" s="106"/>
    </row>
    <row r="212" spans="1:8" s="107" customFormat="1">
      <c r="A212" s="142"/>
      <c r="E212" s="106"/>
      <c r="F212" s="106"/>
      <c r="G212" s="106"/>
      <c r="H212" s="106"/>
    </row>
    <row r="213" spans="1:8" s="107" customFormat="1">
      <c r="A213" s="142"/>
      <c r="E213" s="106"/>
      <c r="F213" s="106"/>
      <c r="G213" s="106"/>
      <c r="H213" s="106"/>
    </row>
    <row r="214" spans="1:8" s="107" customFormat="1">
      <c r="A214" s="142"/>
      <c r="E214" s="106"/>
      <c r="F214" s="106"/>
      <c r="G214" s="106"/>
      <c r="H214" s="106"/>
    </row>
    <row r="215" spans="1:8" s="107" customFormat="1">
      <c r="A215" s="142"/>
      <c r="E215" s="106"/>
      <c r="F215" s="106"/>
      <c r="G215" s="106"/>
      <c r="H215" s="106"/>
    </row>
    <row r="216" spans="1:8" s="107" customFormat="1">
      <c r="A216" s="142"/>
      <c r="E216" s="106"/>
      <c r="F216" s="106"/>
      <c r="G216" s="106"/>
      <c r="H216" s="106"/>
    </row>
    <row r="217" spans="1:8" s="107" customFormat="1">
      <c r="A217" s="142"/>
      <c r="E217" s="106"/>
      <c r="F217" s="106"/>
      <c r="G217" s="106"/>
      <c r="H217" s="106"/>
    </row>
    <row r="218" spans="1:8" s="107" customFormat="1">
      <c r="A218" s="142"/>
      <c r="E218" s="106"/>
      <c r="F218" s="106"/>
      <c r="G218" s="106"/>
      <c r="H218" s="106"/>
    </row>
    <row r="219" spans="1:8" s="107" customFormat="1">
      <c r="A219" s="142"/>
      <c r="E219" s="106"/>
      <c r="F219" s="106"/>
      <c r="G219" s="106"/>
      <c r="H219" s="106"/>
    </row>
    <row r="220" spans="1:8" s="107" customFormat="1">
      <c r="A220" s="142"/>
      <c r="E220" s="106"/>
      <c r="F220" s="106"/>
      <c r="G220" s="106"/>
      <c r="H220" s="106"/>
    </row>
    <row r="221" spans="1:8" s="107" customFormat="1">
      <c r="A221" s="142"/>
      <c r="E221" s="106"/>
      <c r="F221" s="106"/>
      <c r="G221" s="106"/>
      <c r="H221" s="106"/>
    </row>
    <row r="222" spans="1:8" s="107" customFormat="1">
      <c r="A222" s="142"/>
      <c r="E222" s="106"/>
      <c r="F222" s="106"/>
      <c r="G222" s="106"/>
      <c r="H222" s="106"/>
    </row>
    <row r="223" spans="1:8" s="107" customFormat="1">
      <c r="A223" s="142"/>
      <c r="E223" s="106"/>
      <c r="F223" s="106"/>
      <c r="G223" s="106"/>
      <c r="H223" s="106"/>
    </row>
    <row r="224" spans="1:8" s="107" customFormat="1">
      <c r="A224" s="142"/>
      <c r="E224" s="106"/>
      <c r="F224" s="106"/>
      <c r="G224" s="106"/>
      <c r="H224" s="106"/>
    </row>
    <row r="225" spans="1:8" s="107" customFormat="1">
      <c r="A225" s="142"/>
      <c r="E225" s="106"/>
      <c r="F225" s="106"/>
      <c r="G225" s="106"/>
      <c r="H225" s="106"/>
    </row>
    <row r="226" spans="1:8" s="107" customFormat="1">
      <c r="A226" s="142"/>
      <c r="E226" s="106"/>
      <c r="F226" s="106"/>
      <c r="G226" s="106"/>
      <c r="H226" s="106"/>
    </row>
    <row r="227" spans="1:8" s="107" customFormat="1">
      <c r="A227" s="142"/>
      <c r="E227" s="106"/>
      <c r="F227" s="106"/>
      <c r="G227" s="106"/>
      <c r="H227" s="106"/>
    </row>
    <row r="228" spans="1:8" s="107" customFormat="1">
      <c r="A228" s="142"/>
      <c r="E228" s="106"/>
      <c r="F228" s="106"/>
      <c r="G228" s="106"/>
      <c r="H228" s="106"/>
    </row>
    <row r="229" spans="1:8" s="107" customFormat="1">
      <c r="A229" s="142"/>
      <c r="E229" s="106"/>
      <c r="F229" s="106"/>
      <c r="G229" s="106"/>
      <c r="H229" s="106"/>
    </row>
    <row r="230" spans="1:8" s="107" customFormat="1">
      <c r="A230" s="142"/>
      <c r="E230" s="106"/>
      <c r="F230" s="106"/>
      <c r="G230" s="106"/>
      <c r="H230" s="106"/>
    </row>
    <row r="231" spans="1:8" s="107" customFormat="1">
      <c r="A231" s="142"/>
      <c r="E231" s="106"/>
      <c r="F231" s="106"/>
      <c r="G231" s="106"/>
      <c r="H231" s="106"/>
    </row>
    <row r="232" spans="1:8" s="107" customFormat="1">
      <c r="A232" s="142"/>
      <c r="E232" s="106"/>
      <c r="F232" s="106"/>
      <c r="G232" s="106"/>
      <c r="H232" s="106"/>
    </row>
    <row r="233" spans="1:8" s="107" customFormat="1">
      <c r="A233" s="142"/>
      <c r="E233" s="106"/>
      <c r="F233" s="106"/>
      <c r="G233" s="106"/>
      <c r="H233" s="106"/>
    </row>
    <row r="234" spans="1:8" s="107" customFormat="1">
      <c r="A234" s="142"/>
      <c r="E234" s="106"/>
      <c r="F234" s="106"/>
      <c r="G234" s="106"/>
      <c r="H234" s="106"/>
    </row>
    <row r="235" spans="1:8" s="107" customFormat="1">
      <c r="A235" s="142"/>
      <c r="E235" s="106"/>
      <c r="F235" s="106"/>
      <c r="G235" s="106"/>
      <c r="H235" s="106"/>
    </row>
    <row r="236" spans="1:8" s="107" customFormat="1">
      <c r="A236" s="142"/>
      <c r="E236" s="106"/>
      <c r="F236" s="106"/>
      <c r="G236" s="106"/>
      <c r="H236" s="106"/>
    </row>
    <row r="237" spans="1:8" s="107" customFormat="1">
      <c r="A237" s="142"/>
      <c r="E237" s="106"/>
      <c r="F237" s="106"/>
      <c r="G237" s="106"/>
      <c r="H237" s="106"/>
    </row>
    <row r="238" spans="1:8" s="107" customFormat="1">
      <c r="A238" s="142"/>
      <c r="E238" s="106"/>
      <c r="F238" s="106"/>
      <c r="G238" s="106"/>
      <c r="H238" s="106"/>
    </row>
    <row r="239" spans="1:8" s="107" customFormat="1">
      <c r="A239" s="142"/>
      <c r="E239" s="106"/>
      <c r="F239" s="106"/>
      <c r="G239" s="106"/>
      <c r="H239" s="106"/>
    </row>
    <row r="240" spans="1:8" s="107" customFormat="1">
      <c r="A240" s="142"/>
      <c r="E240" s="106"/>
      <c r="F240" s="106"/>
      <c r="G240" s="106"/>
      <c r="H240" s="106"/>
    </row>
    <row r="241" spans="1:8" s="107" customFormat="1">
      <c r="A241" s="142"/>
      <c r="E241" s="106"/>
      <c r="F241" s="106"/>
      <c r="G241" s="106"/>
      <c r="H241" s="106"/>
    </row>
    <row r="242" spans="1:8" s="107" customFormat="1">
      <c r="A242" s="142"/>
      <c r="E242" s="106"/>
      <c r="F242" s="106"/>
      <c r="G242" s="106"/>
      <c r="H242" s="106"/>
    </row>
    <row r="243" spans="1:8" s="107" customFormat="1">
      <c r="A243" s="142"/>
      <c r="E243" s="106"/>
      <c r="F243" s="106"/>
      <c r="G243" s="106"/>
      <c r="H243" s="106"/>
    </row>
    <row r="244" spans="1:8" s="107" customFormat="1">
      <c r="A244" s="142"/>
      <c r="E244" s="106"/>
      <c r="F244" s="106"/>
      <c r="G244" s="106"/>
      <c r="H244" s="106"/>
    </row>
    <row r="245" spans="1:8" s="107" customFormat="1">
      <c r="A245" s="142"/>
      <c r="E245" s="106"/>
      <c r="F245" s="106"/>
      <c r="G245" s="106"/>
      <c r="H245" s="106"/>
    </row>
    <row r="246" spans="1:8" s="107" customFormat="1">
      <c r="A246" s="142"/>
      <c r="E246" s="106"/>
      <c r="F246" s="106"/>
      <c r="G246" s="106"/>
      <c r="H246" s="106"/>
    </row>
    <row r="247" spans="1:8" s="107" customFormat="1">
      <c r="A247" s="142"/>
      <c r="E247" s="106"/>
      <c r="F247" s="106"/>
      <c r="G247" s="106"/>
      <c r="H247" s="106"/>
    </row>
    <row r="248" spans="1:8" s="107" customFormat="1">
      <c r="A248" s="142"/>
      <c r="E248" s="106"/>
      <c r="F248" s="106"/>
      <c r="G248" s="106"/>
      <c r="H248" s="106"/>
    </row>
    <row r="249" spans="1:8" s="107" customFormat="1">
      <c r="A249" s="142"/>
      <c r="E249" s="106"/>
      <c r="F249" s="106"/>
      <c r="G249" s="106"/>
      <c r="H249" s="106"/>
    </row>
    <row r="250" spans="1:8" s="107" customFormat="1">
      <c r="A250" s="142"/>
      <c r="E250" s="106"/>
      <c r="F250" s="106"/>
      <c r="G250" s="106"/>
      <c r="H250" s="106"/>
    </row>
    <row r="251" spans="1:8" s="107" customFormat="1">
      <c r="A251" s="142"/>
      <c r="E251" s="106"/>
      <c r="F251" s="106"/>
      <c r="G251" s="106"/>
      <c r="H251" s="106"/>
    </row>
    <row r="252" spans="1:8" s="107" customFormat="1">
      <c r="A252" s="142"/>
      <c r="E252" s="106"/>
      <c r="F252" s="106"/>
      <c r="G252" s="106"/>
      <c r="H252" s="106"/>
    </row>
    <row r="253" spans="1:8" s="107" customFormat="1">
      <c r="A253" s="142"/>
      <c r="E253" s="106"/>
      <c r="F253" s="106"/>
      <c r="G253" s="106"/>
      <c r="H253" s="106"/>
    </row>
    <row r="254" spans="1:8" s="107" customFormat="1">
      <c r="A254" s="142"/>
      <c r="E254" s="106"/>
      <c r="F254" s="106"/>
      <c r="G254" s="106"/>
      <c r="H254" s="106"/>
    </row>
    <row r="255" spans="1:8" s="107" customFormat="1">
      <c r="A255" s="142"/>
      <c r="E255" s="106"/>
      <c r="F255" s="106"/>
      <c r="G255" s="106"/>
      <c r="H255" s="106"/>
    </row>
    <row r="256" spans="1:8" s="107" customFormat="1">
      <c r="A256" s="142"/>
      <c r="E256" s="106"/>
      <c r="F256" s="106"/>
      <c r="G256" s="106"/>
      <c r="H256" s="106"/>
    </row>
    <row r="257" spans="1:8" s="107" customFormat="1">
      <c r="A257" s="142"/>
      <c r="E257" s="106"/>
      <c r="F257" s="106"/>
      <c r="G257" s="106"/>
      <c r="H257" s="106"/>
    </row>
    <row r="258" spans="1:8" s="107" customFormat="1">
      <c r="A258" s="142"/>
      <c r="E258" s="106"/>
      <c r="F258" s="106"/>
      <c r="G258" s="106"/>
      <c r="H258" s="106"/>
    </row>
  </sheetData>
  <mergeCells count="15">
    <mergeCell ref="G107:H107"/>
    <mergeCell ref="A87:H87"/>
    <mergeCell ref="C106:D106"/>
    <mergeCell ref="G106:H106"/>
    <mergeCell ref="C107:D107"/>
    <mergeCell ref="A1:H1"/>
    <mergeCell ref="A51:H51"/>
    <mergeCell ref="A69:H69"/>
    <mergeCell ref="A78:H78"/>
    <mergeCell ref="A2:H2"/>
    <mergeCell ref="A4:A5"/>
    <mergeCell ref="B4:B5"/>
    <mergeCell ref="C4:D4"/>
    <mergeCell ref="E4:H4"/>
    <mergeCell ref="A7:H7"/>
  </mergeCells>
  <phoneticPr fontId="3" type="noConversion"/>
  <pageMargins left="0.59055118110236227" right="0.59055118110236227" top="0.98425196850393704" bottom="0.39370078740157483" header="0.39370078740157483" footer="0.19685039370078741"/>
  <pageSetup paperSize="9" scale="73" fitToHeight="6" orientation="landscape" verticalDpi="300" r:id="rId1"/>
  <headerFooter alignWithMargins="0"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O294"/>
  <sheetViews>
    <sheetView view="pageBreakPreview" zoomScale="70" zoomScaleNormal="100" zoomScaleSheetLayoutView="70" workbookViewId="0">
      <selection activeCell="D17" sqref="D17"/>
    </sheetView>
  </sheetViews>
  <sheetFormatPr defaultRowHeight="18.75"/>
  <cols>
    <col min="1" max="1" width="9.140625" style="1"/>
    <col min="2" max="2" width="72.5703125" style="1" customWidth="1"/>
    <col min="3" max="3" width="12" style="6" customWidth="1"/>
    <col min="4" max="4" width="14" style="6" customWidth="1"/>
    <col min="5" max="5" width="14.42578125" style="6" customWidth="1"/>
    <col min="6" max="6" width="15.140625" style="6" customWidth="1"/>
    <col min="7" max="7" width="14.5703125" style="6" customWidth="1"/>
    <col min="8" max="8" width="14.140625" style="1" customWidth="1"/>
    <col min="9" max="9" width="14.42578125" style="1" customWidth="1"/>
    <col min="10" max="10" width="15.28515625" style="1" customWidth="1"/>
    <col min="11" max="11" width="14" style="1" customWidth="1"/>
    <col min="12" max="12" width="18" style="1" customWidth="1"/>
    <col min="13" max="13" width="9.140625" style="1"/>
    <col min="14" max="14" width="16" style="1" customWidth="1"/>
    <col min="15" max="16384" width="9.140625" style="1"/>
  </cols>
  <sheetData>
    <row r="2" spans="1:15" ht="22.5">
      <c r="B2" s="300" t="s">
        <v>115</v>
      </c>
      <c r="C2" s="300"/>
      <c r="D2" s="300"/>
      <c r="E2" s="300"/>
      <c r="F2" s="300"/>
      <c r="G2" s="300"/>
      <c r="H2" s="300"/>
    </row>
    <row r="3" spans="1:15">
      <c r="B3" s="31"/>
      <c r="C3" s="32"/>
      <c r="D3" s="31"/>
      <c r="E3" s="31"/>
      <c r="F3" s="31"/>
      <c r="G3" s="32"/>
      <c r="H3" s="31"/>
    </row>
    <row r="4" spans="1:15" ht="41.25" customHeight="1">
      <c r="A4" s="305" t="s">
        <v>87</v>
      </c>
      <c r="B4" s="305" t="s">
        <v>22</v>
      </c>
      <c r="C4" s="309" t="s">
        <v>4</v>
      </c>
      <c r="D4" s="307" t="s">
        <v>367</v>
      </c>
      <c r="E4" s="301" t="s">
        <v>352</v>
      </c>
      <c r="F4" s="301" t="s">
        <v>368</v>
      </c>
      <c r="G4" s="303" t="s">
        <v>188</v>
      </c>
      <c r="H4" s="309" t="s">
        <v>189</v>
      </c>
    </row>
    <row r="5" spans="1:15" ht="42.75" customHeight="1">
      <c r="A5" s="306"/>
      <c r="B5" s="306"/>
      <c r="C5" s="310"/>
      <c r="D5" s="308"/>
      <c r="E5" s="302"/>
      <c r="F5" s="302"/>
      <c r="G5" s="304"/>
      <c r="H5" s="310"/>
    </row>
    <row r="6" spans="1:15" ht="24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313" t="s">
        <v>86</v>
      </c>
      <c r="B7" s="314"/>
      <c r="C7" s="55"/>
      <c r="D7" s="61">
        <f>D11+D8+D21</f>
        <v>20461.2</v>
      </c>
      <c r="E7" s="228">
        <f>E11+E8+E21</f>
        <v>22603.200000000004</v>
      </c>
      <c r="F7" s="61">
        <f>F11+F8+F21</f>
        <v>16009.4</v>
      </c>
      <c r="G7" s="61">
        <f>F7-E7</f>
        <v>-6593.8000000000047</v>
      </c>
      <c r="H7" s="61">
        <f>F7/E7*100</f>
        <v>70.82802435053442</v>
      </c>
    </row>
    <row r="8" spans="1:15" ht="47.25" customHeight="1">
      <c r="A8" s="315" t="s">
        <v>85</v>
      </c>
      <c r="B8" s="316"/>
      <c r="C8" s="56">
        <v>1000</v>
      </c>
      <c r="D8" s="61">
        <f>D9+D10</f>
        <v>13789.699999999999</v>
      </c>
      <c r="E8" s="61">
        <f>E9+E10</f>
        <v>18972.300000000003</v>
      </c>
      <c r="F8" s="61">
        <f>F9+F10</f>
        <v>12213.5</v>
      </c>
      <c r="G8" s="61">
        <f t="shared" ref="G8:G75" si="0">F8-E8</f>
        <v>-6758.8000000000029</v>
      </c>
      <c r="H8" s="61">
        <f t="shared" ref="H8:H22" si="1">F8/E8*100</f>
        <v>64.375431550207395</v>
      </c>
    </row>
    <row r="9" spans="1:15" ht="46.5" customHeight="1">
      <c r="A9" s="15" t="s">
        <v>95</v>
      </c>
      <c r="B9" s="164" t="s">
        <v>316</v>
      </c>
      <c r="C9" s="17"/>
      <c r="D9" s="155">
        <v>13778.3</v>
      </c>
      <c r="E9" s="62">
        <v>18966.400000000001</v>
      </c>
      <c r="F9" s="240">
        <v>12208.7</v>
      </c>
      <c r="G9" s="62">
        <f t="shared" si="0"/>
        <v>-6757.7000000000007</v>
      </c>
      <c r="H9" s="62">
        <f t="shared" si="1"/>
        <v>64.370149316686351</v>
      </c>
    </row>
    <row r="10" spans="1:15" ht="39.75" customHeight="1">
      <c r="A10" s="183">
        <v>2</v>
      </c>
      <c r="B10" s="182" t="s">
        <v>315</v>
      </c>
      <c r="C10" s="17"/>
      <c r="D10" s="62">
        <v>11.4</v>
      </c>
      <c r="E10" s="62">
        <v>5.9</v>
      </c>
      <c r="F10" s="62">
        <v>4.8</v>
      </c>
      <c r="G10" s="62">
        <f t="shared" si="0"/>
        <v>-1.1000000000000005</v>
      </c>
      <c r="H10" s="62">
        <f t="shared" si="1"/>
        <v>81.355932203389827</v>
      </c>
    </row>
    <row r="11" spans="1:15" ht="30.75" customHeight="1">
      <c r="A11" s="311" t="s">
        <v>42</v>
      </c>
      <c r="B11" s="312"/>
      <c r="C11" s="56">
        <v>1040</v>
      </c>
      <c r="D11" s="61">
        <f>SUM(D12:D18)</f>
        <v>5974.7999999999993</v>
      </c>
      <c r="E11" s="61">
        <f>SUM(E12:E18)</f>
        <v>3090.8999999999996</v>
      </c>
      <c r="F11" s="61">
        <f>SUM(F12:F18)</f>
        <v>3653</v>
      </c>
      <c r="G11" s="61">
        <f t="shared" si="0"/>
        <v>562.10000000000036</v>
      </c>
      <c r="H11" s="61">
        <f t="shared" si="1"/>
        <v>118.18564172247568</v>
      </c>
    </row>
    <row r="12" spans="1:15" ht="34.5" customHeight="1">
      <c r="A12" s="77" t="s">
        <v>95</v>
      </c>
      <c r="B12" s="91" t="s">
        <v>230</v>
      </c>
      <c r="C12" s="70"/>
      <c r="D12" s="62">
        <v>5065.3999999999996</v>
      </c>
      <c r="E12" s="62">
        <v>2211.5</v>
      </c>
      <c r="F12" s="240">
        <v>1765.3</v>
      </c>
      <c r="G12" s="62">
        <f t="shared" si="0"/>
        <v>-446.20000000000005</v>
      </c>
      <c r="H12" s="62">
        <f t="shared" si="1"/>
        <v>79.823649106940991</v>
      </c>
      <c r="M12" s="63"/>
      <c r="O12" s="63"/>
    </row>
    <row r="13" spans="1:15" ht="39" hidden="1" customHeight="1">
      <c r="A13" s="77"/>
      <c r="B13" s="104" t="s">
        <v>231</v>
      </c>
      <c r="C13" s="70"/>
      <c r="D13" s="62"/>
      <c r="E13" s="62"/>
      <c r="F13" s="62"/>
      <c r="G13" s="62">
        <f t="shared" si="0"/>
        <v>0</v>
      </c>
      <c r="H13" s="62"/>
    </row>
    <row r="14" spans="1:15" ht="33.75" customHeight="1">
      <c r="A14" s="77">
        <v>2</v>
      </c>
      <c r="B14" s="78" t="s">
        <v>232</v>
      </c>
      <c r="C14" s="70"/>
      <c r="D14" s="62">
        <v>299.60000000000002</v>
      </c>
      <c r="E14" s="62">
        <v>62.6</v>
      </c>
      <c r="F14" s="240">
        <v>10.9</v>
      </c>
      <c r="G14" s="62">
        <f t="shared" si="0"/>
        <v>-51.7</v>
      </c>
      <c r="H14" s="62">
        <f t="shared" si="1"/>
        <v>17.412140575079874</v>
      </c>
      <c r="M14" s="144"/>
      <c r="N14" s="144"/>
    </row>
    <row r="15" spans="1:15" ht="46.5" customHeight="1">
      <c r="A15" s="77">
        <v>3</v>
      </c>
      <c r="B15" s="104" t="s">
        <v>322</v>
      </c>
      <c r="C15" s="60"/>
      <c r="D15" s="62">
        <v>374</v>
      </c>
      <c r="E15" s="62">
        <v>111.1</v>
      </c>
      <c r="F15" s="62">
        <v>182.2</v>
      </c>
      <c r="G15" s="62">
        <f t="shared" si="0"/>
        <v>71.099999999999994</v>
      </c>
      <c r="H15" s="62">
        <f t="shared" si="1"/>
        <v>163.99639963996401</v>
      </c>
    </row>
    <row r="16" spans="1:15" ht="33.75" customHeight="1">
      <c r="A16" s="77">
        <v>4</v>
      </c>
      <c r="B16" s="104" t="s">
        <v>323</v>
      </c>
      <c r="C16" s="60"/>
      <c r="D16" s="62">
        <v>6.9</v>
      </c>
      <c r="E16" s="62">
        <v>5.6</v>
      </c>
      <c r="F16" s="62"/>
      <c r="G16" s="62">
        <f t="shared" si="0"/>
        <v>-5.6</v>
      </c>
      <c r="H16" s="62">
        <f t="shared" si="1"/>
        <v>0</v>
      </c>
    </row>
    <row r="17" spans="1:10" ht="33.75" customHeight="1">
      <c r="A17" s="77">
        <v>5</v>
      </c>
      <c r="B17" s="104" t="s">
        <v>261</v>
      </c>
      <c r="C17" s="60"/>
      <c r="D17" s="62">
        <v>228.9</v>
      </c>
      <c r="E17" s="62"/>
      <c r="F17" s="62">
        <v>359.6</v>
      </c>
      <c r="G17" s="62">
        <f t="shared" si="0"/>
        <v>359.6</v>
      </c>
      <c r="H17" s="62"/>
    </row>
    <row r="18" spans="1:10" ht="45" customHeight="1">
      <c r="A18" s="77">
        <v>6</v>
      </c>
      <c r="B18" s="104" t="s">
        <v>149</v>
      </c>
      <c r="C18" s="16"/>
      <c r="D18" s="62"/>
      <c r="E18" s="62">
        <v>700.1</v>
      </c>
      <c r="F18" s="62">
        <v>1335</v>
      </c>
      <c r="G18" s="62">
        <f t="shared" si="0"/>
        <v>634.9</v>
      </c>
      <c r="H18" s="62">
        <f t="shared" si="1"/>
        <v>190.68704470789885</v>
      </c>
    </row>
    <row r="19" spans="1:10" ht="30.75" hidden="1" customHeight="1">
      <c r="A19" s="311" t="s">
        <v>88</v>
      </c>
      <c r="B19" s="312"/>
      <c r="C19" s="56">
        <v>1130</v>
      </c>
      <c r="D19" s="62"/>
      <c r="E19" s="62"/>
      <c r="F19" s="62"/>
      <c r="G19" s="62">
        <f t="shared" si="0"/>
        <v>0</v>
      </c>
      <c r="H19" s="61" t="e">
        <f t="shared" si="1"/>
        <v>#DIV/0!</v>
      </c>
      <c r="I19" s="1">
        <v>0</v>
      </c>
    </row>
    <row r="20" spans="1:10" ht="24.75" hidden="1" customHeight="1">
      <c r="A20" s="15"/>
      <c r="B20" s="71"/>
      <c r="C20" s="17"/>
      <c r="D20" s="62"/>
      <c r="E20" s="62"/>
      <c r="F20" s="62"/>
      <c r="G20" s="62">
        <f t="shared" si="0"/>
        <v>0</v>
      </c>
      <c r="H20" s="61" t="e">
        <f t="shared" si="1"/>
        <v>#DIV/0!</v>
      </c>
      <c r="I20" s="1">
        <v>0</v>
      </c>
    </row>
    <row r="21" spans="1:10" ht="27" customHeight="1">
      <c r="A21" s="317" t="s">
        <v>26</v>
      </c>
      <c r="B21" s="318"/>
      <c r="C21" s="56">
        <v>1150</v>
      </c>
      <c r="D21" s="61">
        <f>D22</f>
        <v>696.7</v>
      </c>
      <c r="E21" s="61">
        <f>E22</f>
        <v>540</v>
      </c>
      <c r="F21" s="61">
        <f t="shared" ref="F21" si="2">F22</f>
        <v>142.9</v>
      </c>
      <c r="G21" s="61">
        <f t="shared" si="0"/>
        <v>-397.1</v>
      </c>
      <c r="H21" s="61">
        <f t="shared" si="1"/>
        <v>26.462962962962965</v>
      </c>
    </row>
    <row r="22" spans="1:10" ht="28.5" customHeight="1">
      <c r="A22" s="77" t="s">
        <v>95</v>
      </c>
      <c r="B22" s="104" t="s">
        <v>233</v>
      </c>
      <c r="C22" s="56"/>
      <c r="D22" s="62">
        <v>696.7</v>
      </c>
      <c r="E22" s="62">
        <v>540</v>
      </c>
      <c r="F22" s="62">
        <v>142.9</v>
      </c>
      <c r="G22" s="62">
        <f t="shared" si="0"/>
        <v>-397.1</v>
      </c>
      <c r="H22" s="61">
        <f t="shared" si="1"/>
        <v>26.462962962962965</v>
      </c>
    </row>
    <row r="23" spans="1:10" ht="28.5" customHeight="1">
      <c r="A23" s="282" t="s">
        <v>89</v>
      </c>
      <c r="B23" s="283"/>
      <c r="C23" s="56"/>
      <c r="D23" s="62"/>
      <c r="E23" s="62"/>
      <c r="F23" s="62"/>
      <c r="G23" s="62">
        <f t="shared" si="0"/>
        <v>0</v>
      </c>
      <c r="H23" s="62"/>
    </row>
    <row r="24" spans="1:10" ht="39.75" customHeight="1">
      <c r="A24" s="271" t="s">
        <v>100</v>
      </c>
      <c r="B24" s="272"/>
      <c r="C24" s="143"/>
      <c r="D24" s="62"/>
      <c r="E24" s="62"/>
      <c r="F24" s="62"/>
      <c r="G24" s="62">
        <f t="shared" si="0"/>
        <v>0</v>
      </c>
      <c r="H24" s="62"/>
    </row>
    <row r="25" spans="1:10" ht="25.5" customHeight="1">
      <c r="A25" s="284" t="s">
        <v>90</v>
      </c>
      <c r="B25" s="285"/>
      <c r="C25" s="143">
        <v>1011</v>
      </c>
      <c r="D25" s="61">
        <f>SUM(D26:D33)</f>
        <v>3864.2</v>
      </c>
      <c r="E25" s="61">
        <f>SUM(E26:E33)</f>
        <v>4032.8</v>
      </c>
      <c r="F25" s="228">
        <f>SUM(F26:F33)</f>
        <v>1776.6999999999998</v>
      </c>
      <c r="G25" s="61">
        <f t="shared" si="0"/>
        <v>-2256.1000000000004</v>
      </c>
      <c r="H25" s="61">
        <f>F25/E25*100</f>
        <v>44.056238841499692</v>
      </c>
    </row>
    <row r="26" spans="1:10" s="8" customFormat="1" ht="27" customHeight="1">
      <c r="A26" s="262" t="s">
        <v>169</v>
      </c>
      <c r="B26" s="263"/>
      <c r="C26" s="143"/>
      <c r="D26" s="62">
        <f>'Розшифровка 2 до формування'!D13+'Розшифровка 2 до формування'!D75+'Розшифровка 2 до формування'!D195</f>
        <v>1518.5</v>
      </c>
      <c r="E26" s="62">
        <v>3875.8</v>
      </c>
      <c r="F26" s="62">
        <f>1097.8+15.1</f>
        <v>1112.8999999999999</v>
      </c>
      <c r="G26" s="62">
        <f t="shared" si="0"/>
        <v>-2762.9000000000005</v>
      </c>
      <c r="H26" s="61">
        <f t="shared" ref="H26:H91" si="3">F26/E26*100</f>
        <v>28.714071933536296</v>
      </c>
      <c r="I26" s="207"/>
      <c r="J26" s="1"/>
    </row>
    <row r="27" spans="1:10" s="8" customFormat="1" ht="28.5" customHeight="1">
      <c r="A27" s="262" t="s">
        <v>154</v>
      </c>
      <c r="B27" s="263"/>
      <c r="C27" s="143"/>
      <c r="D27" s="62">
        <f>'Розшифровка 2 до формування'!D15+'Розшифровка 2 до формування'!D240</f>
        <v>225.89999999999998</v>
      </c>
      <c r="E27" s="62">
        <v>140</v>
      </c>
      <c r="F27" s="62">
        <f>285.5+10.5</f>
        <v>296</v>
      </c>
      <c r="G27" s="62">
        <f t="shared" si="0"/>
        <v>156</v>
      </c>
      <c r="H27" s="61">
        <f t="shared" si="3"/>
        <v>211.42857142857144</v>
      </c>
      <c r="I27" s="1"/>
      <c r="J27" s="1"/>
    </row>
    <row r="28" spans="1:10" s="8" customFormat="1" ht="28.5" customHeight="1">
      <c r="A28" s="262" t="s">
        <v>363</v>
      </c>
      <c r="B28" s="263"/>
      <c r="C28" s="143"/>
      <c r="D28" s="62">
        <v>80</v>
      </c>
      <c r="E28" s="62"/>
      <c r="F28" s="62">
        <v>80</v>
      </c>
      <c r="G28" s="62">
        <f t="shared" si="0"/>
        <v>80</v>
      </c>
      <c r="H28" s="61"/>
      <c r="I28" s="1"/>
      <c r="J28" s="1"/>
    </row>
    <row r="29" spans="1:10" s="8" customFormat="1" ht="56.25" customHeight="1">
      <c r="A29" s="266" t="s">
        <v>317</v>
      </c>
      <c r="B29" s="267"/>
      <c r="C29" s="143"/>
      <c r="D29" s="62"/>
      <c r="E29" s="62"/>
      <c r="F29" s="62"/>
      <c r="G29" s="62">
        <f t="shared" si="0"/>
        <v>0</v>
      </c>
      <c r="H29" s="61" t="e">
        <f t="shared" si="3"/>
        <v>#DIV/0!</v>
      </c>
      <c r="I29" s="1"/>
      <c r="J29" s="1"/>
    </row>
    <row r="30" spans="1:10" s="8" customFormat="1" ht="29.25" customHeight="1">
      <c r="A30" s="264" t="s">
        <v>168</v>
      </c>
      <c r="B30" s="265"/>
      <c r="C30" s="143"/>
      <c r="D30" s="62"/>
      <c r="E30" s="62"/>
      <c r="F30" s="62"/>
      <c r="G30" s="62">
        <f t="shared" si="0"/>
        <v>0</v>
      </c>
      <c r="H30" s="61" t="e">
        <f t="shared" si="3"/>
        <v>#DIV/0!</v>
      </c>
      <c r="I30" s="1"/>
      <c r="J30" s="1"/>
    </row>
    <row r="31" spans="1:10" s="8" customFormat="1" ht="29.25" customHeight="1">
      <c r="A31" s="264" t="s">
        <v>333</v>
      </c>
      <c r="B31" s="265"/>
      <c r="C31" s="143"/>
      <c r="D31" s="62">
        <v>55</v>
      </c>
      <c r="E31" s="62">
        <v>17</v>
      </c>
      <c r="F31" s="62"/>
      <c r="G31" s="62">
        <f t="shared" si="0"/>
        <v>-17</v>
      </c>
      <c r="H31" s="61"/>
      <c r="I31" s="1"/>
      <c r="J31" s="1"/>
    </row>
    <row r="32" spans="1:10" s="8" customFormat="1" ht="27.75" customHeight="1">
      <c r="A32" s="264" t="s">
        <v>332</v>
      </c>
      <c r="B32" s="265"/>
      <c r="C32" s="143"/>
      <c r="D32" s="62"/>
      <c r="E32" s="62"/>
      <c r="F32" s="62"/>
      <c r="G32" s="62">
        <f t="shared" si="0"/>
        <v>0</v>
      </c>
      <c r="H32" s="61"/>
    </row>
    <row r="33" spans="1:8" s="8" customFormat="1" ht="62.25" customHeight="1">
      <c r="A33" s="266" t="s">
        <v>318</v>
      </c>
      <c r="B33" s="267"/>
      <c r="C33" s="143"/>
      <c r="D33" s="62">
        <f>'Розшифровка 2 до формування'!D74+'Розшифровка 2 до формування'!D14+'Розшифровка 2 до формування'!D239</f>
        <v>1984.8</v>
      </c>
      <c r="E33" s="62"/>
      <c r="F33" s="62">
        <v>287.8</v>
      </c>
      <c r="G33" s="62">
        <f t="shared" si="0"/>
        <v>287.8</v>
      </c>
      <c r="H33" s="61" t="e">
        <f t="shared" si="3"/>
        <v>#DIV/0!</v>
      </c>
    </row>
    <row r="34" spans="1:8" s="8" customFormat="1" ht="27" customHeight="1">
      <c r="A34" s="284" t="s">
        <v>91</v>
      </c>
      <c r="B34" s="285"/>
      <c r="C34" s="143">
        <v>1015</v>
      </c>
      <c r="D34" s="61">
        <f>SUM(D35:D46)</f>
        <v>0</v>
      </c>
      <c r="E34" s="61">
        <f>SUM(E35:E42)</f>
        <v>0</v>
      </c>
      <c r="F34" s="228">
        <f>SUM(F35:F46)</f>
        <v>2.6</v>
      </c>
      <c r="G34" s="61">
        <f t="shared" si="0"/>
        <v>2.6</v>
      </c>
      <c r="H34" s="61" t="e">
        <f t="shared" si="3"/>
        <v>#DIV/0!</v>
      </c>
    </row>
    <row r="35" spans="1:8" s="8" customFormat="1" ht="31.5" customHeight="1">
      <c r="A35" s="264" t="s">
        <v>141</v>
      </c>
      <c r="B35" s="265"/>
      <c r="C35" s="143"/>
      <c r="D35" s="62"/>
      <c r="E35" s="62"/>
      <c r="F35" s="62"/>
      <c r="G35" s="62">
        <f t="shared" si="0"/>
        <v>0</v>
      </c>
      <c r="H35" s="61" t="e">
        <f t="shared" si="3"/>
        <v>#DIV/0!</v>
      </c>
    </row>
    <row r="36" spans="1:8" s="8" customFormat="1" ht="27.75" customHeight="1">
      <c r="A36" s="264" t="s">
        <v>137</v>
      </c>
      <c r="B36" s="265"/>
      <c r="C36" s="143"/>
      <c r="D36" s="62"/>
      <c r="E36" s="62"/>
      <c r="F36" s="62"/>
      <c r="G36" s="62">
        <f t="shared" si="0"/>
        <v>0</v>
      </c>
      <c r="H36" s="61" t="e">
        <f t="shared" si="3"/>
        <v>#DIV/0!</v>
      </c>
    </row>
    <row r="37" spans="1:8" s="8" customFormat="1" ht="30.75" customHeight="1">
      <c r="A37" s="264" t="s">
        <v>172</v>
      </c>
      <c r="B37" s="265"/>
      <c r="C37" s="143"/>
      <c r="D37" s="62"/>
      <c r="E37" s="62"/>
      <c r="F37" s="62"/>
      <c r="G37" s="62">
        <f t="shared" si="0"/>
        <v>0</v>
      </c>
      <c r="H37" s="61" t="e">
        <f t="shared" si="3"/>
        <v>#DIV/0!</v>
      </c>
    </row>
    <row r="38" spans="1:8" s="8" customFormat="1" ht="27.75" hidden="1" customHeight="1">
      <c r="A38" s="264" t="s">
        <v>171</v>
      </c>
      <c r="B38" s="265"/>
      <c r="C38" s="143"/>
      <c r="D38" s="62"/>
      <c r="E38" s="62"/>
      <c r="F38" s="62"/>
      <c r="G38" s="62">
        <f t="shared" si="0"/>
        <v>0</v>
      </c>
      <c r="H38" s="61" t="e">
        <f t="shared" si="3"/>
        <v>#DIV/0!</v>
      </c>
    </row>
    <row r="39" spans="1:8" s="8" customFormat="1" ht="30" hidden="1" customHeight="1">
      <c r="A39" s="264" t="s">
        <v>139</v>
      </c>
      <c r="B39" s="265"/>
      <c r="C39" s="143"/>
      <c r="D39" s="62"/>
      <c r="E39" s="62"/>
      <c r="F39" s="62"/>
      <c r="G39" s="62">
        <f t="shared" si="0"/>
        <v>0</v>
      </c>
      <c r="H39" s="61" t="e">
        <f t="shared" si="3"/>
        <v>#DIV/0!</v>
      </c>
    </row>
    <row r="40" spans="1:8" s="8" customFormat="1" ht="29.25" hidden="1" customHeight="1">
      <c r="A40" s="264" t="s">
        <v>140</v>
      </c>
      <c r="B40" s="265"/>
      <c r="C40" s="143"/>
      <c r="D40" s="62"/>
      <c r="E40" s="62"/>
      <c r="F40" s="62"/>
      <c r="G40" s="62">
        <f t="shared" si="0"/>
        <v>0</v>
      </c>
      <c r="H40" s="61" t="e">
        <f t="shared" si="3"/>
        <v>#DIV/0!</v>
      </c>
    </row>
    <row r="41" spans="1:8" s="8" customFormat="1" ht="29.25" hidden="1" customHeight="1">
      <c r="A41" s="264" t="s">
        <v>173</v>
      </c>
      <c r="B41" s="265"/>
      <c r="C41" s="143"/>
      <c r="D41" s="62"/>
      <c r="E41" s="62"/>
      <c r="F41" s="62"/>
      <c r="G41" s="62">
        <f t="shared" si="0"/>
        <v>0</v>
      </c>
      <c r="H41" s="61" t="e">
        <f t="shared" si="3"/>
        <v>#DIV/0!</v>
      </c>
    </row>
    <row r="42" spans="1:8" s="8" customFormat="1" ht="29.25" hidden="1" customHeight="1">
      <c r="A42" s="264" t="s">
        <v>226</v>
      </c>
      <c r="B42" s="265"/>
      <c r="C42" s="143"/>
      <c r="D42" s="62"/>
      <c r="E42" s="62"/>
      <c r="F42" s="62"/>
      <c r="G42" s="62">
        <f t="shared" si="0"/>
        <v>0</v>
      </c>
      <c r="H42" s="61" t="e">
        <f t="shared" si="3"/>
        <v>#DIV/0!</v>
      </c>
    </row>
    <row r="43" spans="1:8" s="8" customFormat="1" ht="0.75" customHeight="1">
      <c r="A43" s="275" t="s">
        <v>142</v>
      </c>
      <c r="B43" s="276"/>
      <c r="C43" s="143"/>
      <c r="D43" s="62"/>
      <c r="E43" s="62"/>
      <c r="F43" s="62"/>
      <c r="G43" s="62">
        <f t="shared" si="0"/>
        <v>0</v>
      </c>
      <c r="H43" s="61" t="e">
        <f t="shared" si="3"/>
        <v>#DIV/0!</v>
      </c>
    </row>
    <row r="44" spans="1:8" s="8" customFormat="1" ht="29.25" hidden="1" customHeight="1">
      <c r="A44" s="275" t="s">
        <v>183</v>
      </c>
      <c r="B44" s="276"/>
      <c r="C44" s="143"/>
      <c r="D44" s="62"/>
      <c r="E44" s="62"/>
      <c r="F44" s="62"/>
      <c r="G44" s="62">
        <f t="shared" si="0"/>
        <v>0</v>
      </c>
      <c r="H44" s="61" t="e">
        <f t="shared" si="3"/>
        <v>#DIV/0!</v>
      </c>
    </row>
    <row r="45" spans="1:8" s="8" customFormat="1" ht="29.25" customHeight="1">
      <c r="A45" s="264" t="s">
        <v>210</v>
      </c>
      <c r="B45" s="265"/>
      <c r="C45" s="143"/>
      <c r="D45" s="62"/>
      <c r="E45" s="62">
        <v>1.1000000000000001</v>
      </c>
      <c r="F45" s="62">
        <v>0.2</v>
      </c>
      <c r="G45" s="62">
        <f t="shared" si="0"/>
        <v>-0.90000000000000013</v>
      </c>
      <c r="H45" s="61"/>
    </row>
    <row r="46" spans="1:8" s="8" customFormat="1" ht="29.25" customHeight="1">
      <c r="A46" s="264" t="s">
        <v>203</v>
      </c>
      <c r="B46" s="265"/>
      <c r="C46" s="143"/>
      <c r="D46" s="62"/>
      <c r="E46" s="62">
        <v>2.2999999999999998</v>
      </c>
      <c r="F46" s="62">
        <v>2.4</v>
      </c>
      <c r="G46" s="62">
        <f t="shared" si="0"/>
        <v>0.10000000000000009</v>
      </c>
      <c r="H46" s="61"/>
    </row>
    <row r="47" spans="1:8" s="8" customFormat="1" ht="29.25" customHeight="1">
      <c r="A47" s="271" t="s">
        <v>92</v>
      </c>
      <c r="B47" s="272"/>
      <c r="C47" s="98"/>
      <c r="D47" s="62"/>
      <c r="E47" s="62"/>
      <c r="F47" s="62"/>
      <c r="G47" s="62">
        <f t="shared" si="0"/>
        <v>0</v>
      </c>
      <c r="H47" s="61"/>
    </row>
    <row r="48" spans="1:8" s="8" customFormat="1" ht="29.25" customHeight="1">
      <c r="A48" s="286" t="s">
        <v>90</v>
      </c>
      <c r="B48" s="286"/>
      <c r="C48" s="143">
        <v>1021</v>
      </c>
      <c r="D48" s="61">
        <f>SUM(D49:D74)</f>
        <v>163</v>
      </c>
      <c r="E48" s="61">
        <f>SUM(E49:E74)</f>
        <v>138.79999999999998</v>
      </c>
      <c r="F48" s="228">
        <f>SUM(F51:F74)</f>
        <v>41</v>
      </c>
      <c r="G48" s="61">
        <f t="shared" si="0"/>
        <v>-97.799999999999983</v>
      </c>
      <c r="H48" s="61">
        <f>F48/E48*100</f>
        <v>29.538904899135449</v>
      </c>
    </row>
    <row r="49" spans="1:8" s="8" customFormat="1" ht="45.75" hidden="1" customHeight="1">
      <c r="A49" s="295" t="s">
        <v>234</v>
      </c>
      <c r="B49" s="296"/>
      <c r="C49" s="143"/>
      <c r="D49" s="62"/>
      <c r="E49" s="62"/>
      <c r="F49" s="62"/>
      <c r="G49" s="62">
        <f t="shared" si="0"/>
        <v>0</v>
      </c>
      <c r="H49" s="61" t="e">
        <f t="shared" ref="H49:H58" si="4">F49/E49*100</f>
        <v>#DIV/0!</v>
      </c>
    </row>
    <row r="50" spans="1:8" s="8" customFormat="1" ht="31.5" hidden="1" customHeight="1">
      <c r="A50" s="295" t="s">
        <v>162</v>
      </c>
      <c r="B50" s="296"/>
      <c r="C50" s="143"/>
      <c r="D50" s="62"/>
      <c r="E50" s="62"/>
      <c r="F50" s="62"/>
      <c r="G50" s="62">
        <f t="shared" si="0"/>
        <v>0</v>
      </c>
      <c r="H50" s="61" t="e">
        <f t="shared" si="4"/>
        <v>#DIV/0!</v>
      </c>
    </row>
    <row r="51" spans="1:8" s="8" customFormat="1" ht="30.75" customHeight="1">
      <c r="A51" s="297" t="s">
        <v>334</v>
      </c>
      <c r="B51" s="298"/>
      <c r="C51" s="143"/>
      <c r="D51" s="62">
        <v>8</v>
      </c>
      <c r="E51" s="62">
        <v>68</v>
      </c>
      <c r="F51" s="62"/>
      <c r="G51" s="62">
        <f t="shared" si="0"/>
        <v>-68</v>
      </c>
      <c r="H51" s="62">
        <f t="shared" si="4"/>
        <v>0</v>
      </c>
    </row>
    <row r="52" spans="1:8" s="8" customFormat="1" ht="25.5" hidden="1" customHeight="1">
      <c r="A52" s="293"/>
      <c r="B52" s="294"/>
      <c r="C52" s="143"/>
      <c r="D52" s="62"/>
      <c r="E52" s="62"/>
      <c r="F52" s="62"/>
      <c r="G52" s="62">
        <f t="shared" si="0"/>
        <v>0</v>
      </c>
      <c r="H52" s="62" t="e">
        <f t="shared" si="4"/>
        <v>#DIV/0!</v>
      </c>
    </row>
    <row r="53" spans="1:8" s="8" customFormat="1" ht="28.5" hidden="1" customHeight="1">
      <c r="A53" s="289" t="s">
        <v>192</v>
      </c>
      <c r="B53" s="290"/>
      <c r="C53" s="148"/>
      <c r="D53" s="62"/>
      <c r="E53" s="62"/>
      <c r="F53" s="62"/>
      <c r="G53" s="62">
        <f t="shared" si="0"/>
        <v>0</v>
      </c>
      <c r="H53" s="62"/>
    </row>
    <row r="54" spans="1:8" s="8" customFormat="1" ht="27.75" customHeight="1">
      <c r="A54" s="289" t="s">
        <v>155</v>
      </c>
      <c r="B54" s="290"/>
      <c r="C54" s="148"/>
      <c r="D54" s="62"/>
      <c r="E54" s="62"/>
      <c r="F54" s="62"/>
      <c r="G54" s="62">
        <f t="shared" si="0"/>
        <v>0</v>
      </c>
      <c r="H54" s="62" t="e">
        <f t="shared" si="4"/>
        <v>#DIV/0!</v>
      </c>
    </row>
    <row r="55" spans="1:8" s="8" customFormat="1" ht="27.75" hidden="1" customHeight="1">
      <c r="A55" s="289" t="s">
        <v>319</v>
      </c>
      <c r="B55" s="290"/>
      <c r="C55" s="148"/>
      <c r="D55" s="62"/>
      <c r="E55" s="62"/>
      <c r="F55" s="62"/>
      <c r="G55" s="62">
        <f t="shared" si="0"/>
        <v>0</v>
      </c>
      <c r="H55" s="62"/>
    </row>
    <row r="56" spans="1:8" s="8" customFormat="1" ht="27.75" customHeight="1">
      <c r="A56" s="289" t="s">
        <v>378</v>
      </c>
      <c r="B56" s="290"/>
      <c r="C56" s="148"/>
      <c r="D56" s="62"/>
      <c r="E56" s="62">
        <v>33</v>
      </c>
      <c r="F56" s="62"/>
      <c r="G56" s="62">
        <f t="shared" si="0"/>
        <v>-33</v>
      </c>
      <c r="H56" s="62">
        <f t="shared" si="4"/>
        <v>0</v>
      </c>
    </row>
    <row r="57" spans="1:8" s="8" customFormat="1" ht="27.75" customHeight="1">
      <c r="A57" s="289" t="s">
        <v>199</v>
      </c>
      <c r="B57" s="290"/>
      <c r="C57" s="148"/>
      <c r="D57" s="62"/>
      <c r="E57" s="62">
        <v>32.200000000000003</v>
      </c>
      <c r="F57" s="62"/>
      <c r="G57" s="62">
        <f t="shared" si="0"/>
        <v>-32.200000000000003</v>
      </c>
      <c r="H57" s="62">
        <f t="shared" si="4"/>
        <v>0</v>
      </c>
    </row>
    <row r="58" spans="1:8" s="8" customFormat="1" ht="27.75" customHeight="1">
      <c r="A58" s="289" t="s">
        <v>183</v>
      </c>
      <c r="B58" s="290"/>
      <c r="C58" s="148"/>
      <c r="D58" s="62">
        <v>148.1</v>
      </c>
      <c r="E58" s="62"/>
      <c r="F58" s="62">
        <v>41</v>
      </c>
      <c r="G58" s="62">
        <f t="shared" si="0"/>
        <v>41</v>
      </c>
      <c r="H58" s="62" t="e">
        <f t="shared" si="4"/>
        <v>#DIV/0!</v>
      </c>
    </row>
    <row r="59" spans="1:8" s="8" customFormat="1" ht="27.75" hidden="1" customHeight="1">
      <c r="A59" s="289" t="s">
        <v>218</v>
      </c>
      <c r="B59" s="290"/>
      <c r="C59" s="148"/>
      <c r="D59" s="62"/>
      <c r="E59" s="62"/>
      <c r="F59" s="62"/>
      <c r="G59" s="62">
        <f t="shared" si="0"/>
        <v>0</v>
      </c>
      <c r="H59" s="61"/>
    </row>
    <row r="60" spans="1:8" s="8" customFormat="1" ht="27.75" hidden="1" customHeight="1">
      <c r="A60" s="289" t="s">
        <v>219</v>
      </c>
      <c r="B60" s="290"/>
      <c r="C60" s="148"/>
      <c r="D60" s="62"/>
      <c r="E60" s="62"/>
      <c r="F60" s="62"/>
      <c r="G60" s="62">
        <f t="shared" si="0"/>
        <v>0</v>
      </c>
      <c r="H60" s="61"/>
    </row>
    <row r="61" spans="1:8" s="8" customFormat="1" ht="27.75" hidden="1" customHeight="1">
      <c r="A61" s="289" t="s">
        <v>220</v>
      </c>
      <c r="B61" s="290"/>
      <c r="C61" s="148"/>
      <c r="D61" s="62"/>
      <c r="E61" s="62"/>
      <c r="F61" s="62"/>
      <c r="G61" s="62">
        <f t="shared" si="0"/>
        <v>0</v>
      </c>
      <c r="H61" s="61"/>
    </row>
    <row r="62" spans="1:8" s="8" customFormat="1" ht="27.75" hidden="1" customHeight="1">
      <c r="A62" s="287" t="s">
        <v>251</v>
      </c>
      <c r="B62" s="288"/>
      <c r="C62" s="99"/>
      <c r="D62" s="100"/>
      <c r="E62" s="100"/>
      <c r="F62" s="100"/>
      <c r="G62" s="62">
        <f t="shared" si="0"/>
        <v>0</v>
      </c>
      <c r="H62" s="61"/>
    </row>
    <row r="63" spans="1:8" s="8" customFormat="1" ht="27.75" hidden="1" customHeight="1">
      <c r="A63" s="273"/>
      <c r="B63" s="274"/>
      <c r="C63" s="101"/>
      <c r="D63" s="100"/>
      <c r="E63" s="100"/>
      <c r="F63" s="100"/>
      <c r="G63" s="62">
        <f t="shared" si="0"/>
        <v>0</v>
      </c>
      <c r="H63" s="61"/>
    </row>
    <row r="64" spans="1:8" s="8" customFormat="1" ht="27.75" hidden="1" customHeight="1">
      <c r="A64" s="264"/>
      <c r="B64" s="265"/>
      <c r="C64" s="143"/>
      <c r="D64" s="62"/>
      <c r="E64" s="62"/>
      <c r="F64" s="62"/>
      <c r="G64" s="62">
        <f t="shared" si="0"/>
        <v>0</v>
      </c>
      <c r="H64" s="61"/>
    </row>
    <row r="65" spans="1:8" s="8" customFormat="1" ht="27.75" hidden="1" customHeight="1">
      <c r="A65" s="264"/>
      <c r="B65" s="265"/>
      <c r="C65" s="143"/>
      <c r="D65" s="62"/>
      <c r="E65" s="62"/>
      <c r="F65" s="62"/>
      <c r="G65" s="62">
        <f t="shared" si="0"/>
        <v>0</v>
      </c>
      <c r="H65" s="61"/>
    </row>
    <row r="66" spans="1:8" s="8" customFormat="1" ht="27.75" hidden="1" customHeight="1">
      <c r="A66" s="264"/>
      <c r="B66" s="265"/>
      <c r="C66" s="143"/>
      <c r="D66" s="62"/>
      <c r="E66" s="62"/>
      <c r="F66" s="62"/>
      <c r="G66" s="62">
        <f t="shared" si="0"/>
        <v>0</v>
      </c>
      <c r="H66" s="61"/>
    </row>
    <row r="67" spans="1:8" s="8" customFormat="1" ht="27.75" hidden="1" customHeight="1">
      <c r="A67" s="277"/>
      <c r="B67" s="278"/>
      <c r="C67" s="143"/>
      <c r="D67" s="62"/>
      <c r="E67" s="62"/>
      <c r="F67" s="62"/>
      <c r="G67" s="62">
        <f t="shared" si="0"/>
        <v>0</v>
      </c>
      <c r="H67" s="61"/>
    </row>
    <row r="68" spans="1:8" s="8" customFormat="1" ht="27.75" hidden="1" customHeight="1">
      <c r="A68" s="264"/>
      <c r="B68" s="265"/>
      <c r="C68" s="143"/>
      <c r="D68" s="62"/>
      <c r="E68" s="62"/>
      <c r="F68" s="62"/>
      <c r="G68" s="62">
        <f t="shared" si="0"/>
        <v>0</v>
      </c>
      <c r="H68" s="61"/>
    </row>
    <row r="69" spans="1:8" s="8" customFormat="1" ht="27.75" customHeight="1">
      <c r="A69" s="279" t="s">
        <v>142</v>
      </c>
      <c r="B69" s="280"/>
      <c r="C69" s="143"/>
      <c r="D69" s="62">
        <v>6.9</v>
      </c>
      <c r="E69" s="62">
        <v>5.6</v>
      </c>
      <c r="F69" s="62"/>
      <c r="G69" s="62">
        <f t="shared" si="0"/>
        <v>-5.6</v>
      </c>
      <c r="H69" s="61"/>
    </row>
    <row r="70" spans="1:8" s="8" customFormat="1" ht="27.75" hidden="1" customHeight="1">
      <c r="A70" s="279" t="s">
        <v>145</v>
      </c>
      <c r="B70" s="280"/>
      <c r="C70" s="143"/>
      <c r="D70" s="62"/>
      <c r="E70" s="62"/>
      <c r="F70" s="62"/>
      <c r="G70" s="62">
        <f t="shared" si="0"/>
        <v>0</v>
      </c>
      <c r="H70" s="61"/>
    </row>
    <row r="71" spans="1:8" s="8" customFormat="1" ht="27.75" hidden="1" customHeight="1">
      <c r="A71" s="279" t="s">
        <v>143</v>
      </c>
      <c r="B71" s="280"/>
      <c r="C71" s="143"/>
      <c r="D71" s="62"/>
      <c r="E71" s="62"/>
      <c r="F71" s="62"/>
      <c r="G71" s="62">
        <f t="shared" si="0"/>
        <v>0</v>
      </c>
      <c r="H71" s="61"/>
    </row>
    <row r="72" spans="1:8" s="8" customFormat="1" ht="27.75" hidden="1" customHeight="1">
      <c r="A72" s="279" t="s">
        <v>167</v>
      </c>
      <c r="B72" s="280"/>
      <c r="C72" s="143"/>
      <c r="D72" s="62"/>
      <c r="E72" s="62"/>
      <c r="F72" s="62"/>
      <c r="G72" s="62">
        <f t="shared" si="0"/>
        <v>0</v>
      </c>
      <c r="H72" s="61"/>
    </row>
    <row r="73" spans="1:8" s="8" customFormat="1" ht="27.75" hidden="1" customHeight="1">
      <c r="A73" s="279" t="s">
        <v>146</v>
      </c>
      <c r="B73" s="280"/>
      <c r="C73" s="143"/>
      <c r="D73" s="62"/>
      <c r="E73" s="62"/>
      <c r="F73" s="62"/>
      <c r="G73" s="62">
        <f t="shared" si="0"/>
        <v>0</v>
      </c>
      <c r="H73" s="61"/>
    </row>
    <row r="74" spans="1:8" s="8" customFormat="1" ht="27.75" customHeight="1">
      <c r="A74" s="279"/>
      <c r="B74" s="280"/>
      <c r="C74" s="143"/>
      <c r="D74" s="62"/>
      <c r="E74" s="62"/>
      <c r="F74" s="62"/>
      <c r="G74" s="62">
        <f t="shared" si="0"/>
        <v>0</v>
      </c>
      <c r="H74" s="61"/>
    </row>
    <row r="75" spans="1:8" s="8" customFormat="1" ht="27.75" customHeight="1">
      <c r="A75" s="284" t="s">
        <v>93</v>
      </c>
      <c r="B75" s="285"/>
      <c r="C75" s="98">
        <v>1025</v>
      </c>
      <c r="D75" s="61">
        <f>SUM(D76:D107)</f>
        <v>2332.1000000000004</v>
      </c>
      <c r="E75" s="61">
        <f>SUM(E76:E107)</f>
        <v>2665.1</v>
      </c>
      <c r="F75" s="228">
        <f>SUM(F76:F107)</f>
        <v>2305.5999999999995</v>
      </c>
      <c r="G75" s="61">
        <f t="shared" si="0"/>
        <v>-359.50000000000045</v>
      </c>
      <c r="H75" s="61">
        <f t="shared" si="3"/>
        <v>86.510825109751963</v>
      </c>
    </row>
    <row r="76" spans="1:8" s="8" customFormat="1" ht="27.75" customHeight="1">
      <c r="A76" s="262" t="s">
        <v>197</v>
      </c>
      <c r="B76" s="263"/>
      <c r="C76" s="98"/>
      <c r="D76" s="62">
        <v>11.4</v>
      </c>
      <c r="E76" s="62">
        <v>12</v>
      </c>
      <c r="F76" s="62">
        <f>9.3</f>
        <v>9.3000000000000007</v>
      </c>
      <c r="G76" s="62">
        <f t="shared" ref="G76:G109" si="5">F76-E76</f>
        <v>-2.6999999999999993</v>
      </c>
      <c r="H76" s="62">
        <f t="shared" si="3"/>
        <v>77.5</v>
      </c>
    </row>
    <row r="77" spans="1:8" s="8" customFormat="1" ht="27.75" customHeight="1">
      <c r="A77" s="262" t="s">
        <v>202</v>
      </c>
      <c r="B77" s="263"/>
      <c r="C77" s="98"/>
      <c r="D77" s="62">
        <v>3.9</v>
      </c>
      <c r="E77" s="62">
        <v>5.3</v>
      </c>
      <c r="F77" s="62">
        <v>7.7</v>
      </c>
      <c r="G77" s="62">
        <f t="shared" si="5"/>
        <v>2.4000000000000004</v>
      </c>
      <c r="H77" s="62">
        <f t="shared" si="3"/>
        <v>145.28301886792454</v>
      </c>
    </row>
    <row r="78" spans="1:8" s="8" customFormat="1" ht="27.75" customHeight="1">
      <c r="A78" s="262" t="s">
        <v>203</v>
      </c>
      <c r="B78" s="263"/>
      <c r="C78" s="98"/>
      <c r="D78" s="62">
        <v>51.6</v>
      </c>
      <c r="E78" s="62">
        <v>52</v>
      </c>
      <c r="F78" s="62">
        <v>30.6</v>
      </c>
      <c r="G78" s="62">
        <f t="shared" si="5"/>
        <v>-21.4</v>
      </c>
      <c r="H78" s="62">
        <f t="shared" si="3"/>
        <v>58.846153846153847</v>
      </c>
    </row>
    <row r="79" spans="1:8" s="8" customFormat="1" ht="27.75" customHeight="1">
      <c r="A79" s="262" t="s">
        <v>204</v>
      </c>
      <c r="B79" s="263"/>
      <c r="C79" s="98"/>
      <c r="D79" s="62">
        <v>10.4</v>
      </c>
      <c r="E79" s="62">
        <v>11</v>
      </c>
      <c r="F79" s="62">
        <v>28</v>
      </c>
      <c r="G79" s="62">
        <f t="shared" si="5"/>
        <v>17</v>
      </c>
      <c r="H79" s="62">
        <f t="shared" si="3"/>
        <v>254.54545454545453</v>
      </c>
    </row>
    <row r="80" spans="1:8" s="8" customFormat="1" ht="27.75" customHeight="1">
      <c r="A80" s="262" t="s">
        <v>205</v>
      </c>
      <c r="B80" s="263"/>
      <c r="C80" s="98"/>
      <c r="D80" s="62">
        <v>23.6</v>
      </c>
      <c r="E80" s="62">
        <v>25</v>
      </c>
      <c r="F80" s="62">
        <v>36.5</v>
      </c>
      <c r="G80" s="62">
        <f t="shared" si="5"/>
        <v>11.5</v>
      </c>
      <c r="H80" s="62">
        <f t="shared" si="3"/>
        <v>146</v>
      </c>
    </row>
    <row r="81" spans="1:10" s="8" customFormat="1" ht="27.75" customHeight="1">
      <c r="A81" s="262" t="s">
        <v>206</v>
      </c>
      <c r="B81" s="263"/>
      <c r="C81" s="98"/>
      <c r="D81" s="62">
        <v>11.2</v>
      </c>
      <c r="E81" s="62">
        <v>12</v>
      </c>
      <c r="F81" s="62">
        <v>8.1999999999999993</v>
      </c>
      <c r="G81" s="62">
        <f t="shared" si="5"/>
        <v>-3.8000000000000007</v>
      </c>
      <c r="H81" s="62">
        <f t="shared" si="3"/>
        <v>68.333333333333329</v>
      </c>
    </row>
    <row r="82" spans="1:10" s="8" customFormat="1" ht="27.75" customHeight="1">
      <c r="A82" s="262" t="s">
        <v>175</v>
      </c>
      <c r="B82" s="263"/>
      <c r="C82" s="98"/>
      <c r="D82" s="62">
        <v>3.2</v>
      </c>
      <c r="E82" s="62">
        <v>15</v>
      </c>
      <c r="F82" s="62">
        <v>3.3</v>
      </c>
      <c r="G82" s="62">
        <f t="shared" si="5"/>
        <v>-11.7</v>
      </c>
      <c r="H82" s="62">
        <f t="shared" si="3"/>
        <v>22</v>
      </c>
    </row>
    <row r="83" spans="1:10" s="8" customFormat="1" ht="27" customHeight="1">
      <c r="A83" s="262" t="s">
        <v>141</v>
      </c>
      <c r="B83" s="263"/>
      <c r="C83" s="98"/>
      <c r="D83" s="62">
        <v>35.700000000000003</v>
      </c>
      <c r="E83" s="62">
        <v>43.8</v>
      </c>
      <c r="F83" s="62">
        <v>39</v>
      </c>
      <c r="G83" s="62">
        <f t="shared" si="5"/>
        <v>-4.7999999999999972</v>
      </c>
      <c r="H83" s="62">
        <f t="shared" si="3"/>
        <v>89.041095890410958</v>
      </c>
    </row>
    <row r="84" spans="1:10" s="8" customFormat="1" ht="27.75" customHeight="1">
      <c r="A84" s="277" t="s">
        <v>200</v>
      </c>
      <c r="B84" s="278"/>
      <c r="C84" s="98"/>
      <c r="D84" s="62"/>
      <c r="E84" s="62">
        <v>40</v>
      </c>
      <c r="F84" s="62">
        <v>6.9</v>
      </c>
      <c r="G84" s="62">
        <f t="shared" si="5"/>
        <v>-33.1</v>
      </c>
      <c r="H84" s="62">
        <f t="shared" si="3"/>
        <v>17.25</v>
      </c>
    </row>
    <row r="85" spans="1:10" s="8" customFormat="1" ht="50.25" customHeight="1">
      <c r="A85" s="262" t="s">
        <v>376</v>
      </c>
      <c r="B85" s="263"/>
      <c r="C85" s="98"/>
      <c r="D85" s="62">
        <v>158.80000000000001</v>
      </c>
      <c r="E85" s="62"/>
      <c r="F85" s="62"/>
      <c r="G85" s="62"/>
      <c r="H85" s="62"/>
    </row>
    <row r="86" spans="1:10" s="8" customFormat="1" ht="27.75" customHeight="1">
      <c r="A86" s="262" t="s">
        <v>380</v>
      </c>
      <c r="B86" s="263"/>
      <c r="C86" s="98"/>
      <c r="D86" s="62"/>
      <c r="E86" s="62">
        <v>5</v>
      </c>
      <c r="F86" s="62"/>
      <c r="G86" s="62"/>
      <c r="H86" s="62"/>
    </row>
    <row r="87" spans="1:10" s="8" customFormat="1" ht="60" customHeight="1">
      <c r="A87" s="262" t="s">
        <v>252</v>
      </c>
      <c r="B87" s="263"/>
      <c r="C87" s="98"/>
      <c r="D87" s="62">
        <v>250</v>
      </c>
      <c r="E87" s="62"/>
      <c r="F87" s="62"/>
      <c r="G87" s="62"/>
      <c r="H87" s="62"/>
    </row>
    <row r="88" spans="1:10" ht="22.5" customHeight="1">
      <c r="A88" s="291" t="s">
        <v>137</v>
      </c>
      <c r="B88" s="292"/>
      <c r="C88" s="98"/>
      <c r="D88" s="62">
        <v>15.1</v>
      </c>
      <c r="E88" s="62">
        <v>110</v>
      </c>
      <c r="F88" s="62">
        <f>71.5</f>
        <v>71.5</v>
      </c>
      <c r="G88" s="62">
        <f t="shared" si="5"/>
        <v>-38.5</v>
      </c>
      <c r="H88" s="62">
        <f t="shared" si="3"/>
        <v>65</v>
      </c>
      <c r="I88" s="8"/>
      <c r="J88" s="8"/>
    </row>
    <row r="89" spans="1:10" ht="23.25" customHeight="1">
      <c r="A89" s="266" t="s">
        <v>161</v>
      </c>
      <c r="B89" s="267"/>
      <c r="C89" s="102"/>
      <c r="D89" s="62">
        <f>909.8+148.8</f>
        <v>1058.5999999999999</v>
      </c>
      <c r="E89" s="62">
        <v>1617.8</v>
      </c>
      <c r="F89" s="62">
        <v>1298.7</v>
      </c>
      <c r="G89" s="62">
        <f t="shared" si="5"/>
        <v>-319.09999999999991</v>
      </c>
      <c r="H89" s="62">
        <f t="shared" si="3"/>
        <v>80.275683026332061</v>
      </c>
      <c r="I89" s="8"/>
      <c r="J89" s="8"/>
    </row>
    <row r="90" spans="1:10" ht="23.25" customHeight="1">
      <c r="A90" s="266" t="s">
        <v>159</v>
      </c>
      <c r="B90" s="267"/>
      <c r="C90" s="102"/>
      <c r="D90" s="62">
        <f>34.8+19.1</f>
        <v>53.9</v>
      </c>
      <c r="E90" s="62">
        <v>32.799999999999997</v>
      </c>
      <c r="F90" s="62">
        <v>40.799999999999997</v>
      </c>
      <c r="G90" s="62">
        <f t="shared" si="5"/>
        <v>8</v>
      </c>
      <c r="H90" s="62">
        <f t="shared" si="3"/>
        <v>124.39024390243902</v>
      </c>
      <c r="I90" s="8"/>
      <c r="J90" s="8"/>
    </row>
    <row r="91" spans="1:10" ht="21.75" customHeight="1">
      <c r="A91" s="266" t="s">
        <v>160</v>
      </c>
      <c r="B91" s="267"/>
      <c r="C91" s="102"/>
      <c r="D91" s="62">
        <f>346.6+120.3</f>
        <v>466.90000000000003</v>
      </c>
      <c r="E91" s="62">
        <v>435.4</v>
      </c>
      <c r="F91" s="62">
        <v>327.7</v>
      </c>
      <c r="G91" s="62">
        <f t="shared" si="5"/>
        <v>-107.69999999999999</v>
      </c>
      <c r="H91" s="62">
        <f t="shared" si="3"/>
        <v>75.264124942581532</v>
      </c>
    </row>
    <row r="92" spans="1:10" ht="22.5" customHeight="1">
      <c r="A92" s="266" t="s">
        <v>152</v>
      </c>
      <c r="B92" s="267"/>
      <c r="C92" s="102"/>
      <c r="D92" s="62">
        <f>22.4+6.6</f>
        <v>29</v>
      </c>
      <c r="E92" s="62">
        <v>19.899999999999999</v>
      </c>
      <c r="F92" s="62">
        <v>28.8</v>
      </c>
      <c r="G92" s="62">
        <f t="shared" si="5"/>
        <v>8.9000000000000021</v>
      </c>
      <c r="H92" s="62">
        <f t="shared" ref="H92:H96" si="6">F92/E92*100</f>
        <v>144.72361809045228</v>
      </c>
    </row>
    <row r="93" spans="1:10" ht="27.75" customHeight="1">
      <c r="A93" s="266" t="s">
        <v>224</v>
      </c>
      <c r="B93" s="267"/>
      <c r="C93" s="102"/>
      <c r="D93" s="62">
        <v>4.8</v>
      </c>
      <c r="E93" s="62">
        <v>1.2</v>
      </c>
      <c r="F93" s="62">
        <v>0.2</v>
      </c>
      <c r="G93" s="62">
        <f t="shared" si="5"/>
        <v>-1</v>
      </c>
      <c r="H93" s="62">
        <f t="shared" si="6"/>
        <v>16.666666666666668</v>
      </c>
    </row>
    <row r="94" spans="1:10" ht="25.5" customHeight="1">
      <c r="A94" s="273" t="s">
        <v>211</v>
      </c>
      <c r="B94" s="274"/>
      <c r="C94" s="98"/>
      <c r="D94" s="62">
        <v>10.9</v>
      </c>
      <c r="E94" s="62">
        <v>24.5</v>
      </c>
      <c r="F94" s="62">
        <v>16.600000000000001</v>
      </c>
      <c r="G94" s="62">
        <f t="shared" si="5"/>
        <v>-7.8999999999999986</v>
      </c>
      <c r="H94" s="62">
        <f t="shared" si="6"/>
        <v>67.755102040816325</v>
      </c>
    </row>
    <row r="95" spans="1:10" ht="23.25" customHeight="1">
      <c r="A95" s="264" t="s">
        <v>208</v>
      </c>
      <c r="B95" s="265"/>
      <c r="C95" s="98"/>
      <c r="D95" s="62">
        <v>39.799999999999997</v>
      </c>
      <c r="E95" s="62"/>
      <c r="F95" s="62"/>
      <c r="G95" s="62">
        <f t="shared" si="5"/>
        <v>0</v>
      </c>
      <c r="H95" s="62" t="e">
        <f t="shared" si="6"/>
        <v>#DIV/0!</v>
      </c>
    </row>
    <row r="96" spans="1:10" ht="27.75" customHeight="1">
      <c r="A96" s="264" t="s">
        <v>209</v>
      </c>
      <c r="B96" s="265"/>
      <c r="C96" s="98"/>
      <c r="D96" s="62">
        <v>7.7</v>
      </c>
      <c r="E96" s="62"/>
      <c r="F96" s="62">
        <v>5.8</v>
      </c>
      <c r="G96" s="62">
        <f t="shared" si="5"/>
        <v>5.8</v>
      </c>
      <c r="H96" s="62" t="e">
        <f t="shared" si="6"/>
        <v>#DIV/0!</v>
      </c>
    </row>
    <row r="97" spans="1:8" ht="27.75" customHeight="1">
      <c r="A97" s="264" t="s">
        <v>340</v>
      </c>
      <c r="B97" s="265"/>
      <c r="C97" s="98"/>
      <c r="D97" s="62"/>
      <c r="E97" s="62"/>
      <c r="F97" s="62">
        <v>99</v>
      </c>
      <c r="G97" s="62">
        <f t="shared" si="5"/>
        <v>99</v>
      </c>
      <c r="H97" s="61"/>
    </row>
    <row r="98" spans="1:8" ht="22.5" customHeight="1">
      <c r="A98" s="264" t="s">
        <v>201</v>
      </c>
      <c r="B98" s="265"/>
      <c r="C98" s="98"/>
      <c r="D98" s="62">
        <v>23.2</v>
      </c>
      <c r="E98" s="62">
        <v>164.4</v>
      </c>
      <c r="F98" s="62">
        <v>102</v>
      </c>
      <c r="G98" s="62">
        <f t="shared" si="5"/>
        <v>-62.400000000000006</v>
      </c>
      <c r="H98" s="61"/>
    </row>
    <row r="99" spans="1:8" ht="23.25" customHeight="1">
      <c r="A99" s="264" t="s">
        <v>263</v>
      </c>
      <c r="B99" s="265"/>
      <c r="C99" s="98"/>
      <c r="D99" s="62"/>
      <c r="E99" s="62"/>
      <c r="F99" s="62">
        <v>45.6</v>
      </c>
      <c r="G99" s="62">
        <f t="shared" si="5"/>
        <v>45.6</v>
      </c>
      <c r="H99" s="61"/>
    </row>
    <row r="100" spans="1:8" ht="23.25" customHeight="1">
      <c r="A100" s="264" t="s">
        <v>338</v>
      </c>
      <c r="B100" s="265"/>
      <c r="C100" s="98"/>
      <c r="D100" s="62"/>
      <c r="E100" s="62"/>
      <c r="F100" s="62">
        <v>15.5</v>
      </c>
      <c r="G100" s="62">
        <f t="shared" si="5"/>
        <v>15.5</v>
      </c>
      <c r="H100" s="61"/>
    </row>
    <row r="101" spans="1:8" ht="25.5" customHeight="1">
      <c r="A101" s="279" t="s">
        <v>148</v>
      </c>
      <c r="B101" s="280"/>
      <c r="C101" s="98"/>
      <c r="D101" s="62"/>
      <c r="E101" s="62"/>
      <c r="F101" s="62">
        <v>15.7</v>
      </c>
      <c r="G101" s="62">
        <f t="shared" si="5"/>
        <v>15.7</v>
      </c>
      <c r="H101" s="61"/>
    </row>
    <row r="102" spans="1:8" ht="27.75" customHeight="1">
      <c r="A102" s="279" t="s">
        <v>369</v>
      </c>
      <c r="B102" s="280"/>
      <c r="C102" s="98"/>
      <c r="D102" s="62"/>
      <c r="E102" s="62">
        <v>15.7</v>
      </c>
      <c r="F102" s="62">
        <v>41</v>
      </c>
      <c r="G102" s="62">
        <f t="shared" si="5"/>
        <v>25.3</v>
      </c>
      <c r="H102" s="61"/>
    </row>
    <row r="103" spans="1:8" ht="27.75" customHeight="1">
      <c r="A103" s="277" t="s">
        <v>210</v>
      </c>
      <c r="B103" s="278"/>
      <c r="C103" s="98"/>
      <c r="D103" s="196">
        <v>1.3</v>
      </c>
      <c r="E103" s="196">
        <v>2.2999999999999998</v>
      </c>
      <c r="F103" s="196">
        <v>1</v>
      </c>
      <c r="G103" s="62">
        <f t="shared" si="5"/>
        <v>-1.2999999999999998</v>
      </c>
      <c r="H103" s="61"/>
    </row>
    <row r="104" spans="1:8" ht="27.75" customHeight="1">
      <c r="A104" s="277" t="s">
        <v>382</v>
      </c>
      <c r="B104" s="278"/>
      <c r="C104" s="98"/>
      <c r="D104" s="196">
        <v>1.5</v>
      </c>
      <c r="E104" s="196"/>
      <c r="F104" s="196"/>
      <c r="G104" s="62"/>
      <c r="H104" s="61"/>
    </row>
    <row r="105" spans="1:8" ht="27.75" customHeight="1">
      <c r="A105" s="277" t="s">
        <v>370</v>
      </c>
      <c r="B105" s="278"/>
      <c r="C105" s="98"/>
      <c r="D105" s="196"/>
      <c r="E105" s="196"/>
      <c r="F105" s="196">
        <v>6.7</v>
      </c>
      <c r="G105" s="62"/>
      <c r="H105" s="61"/>
    </row>
    <row r="106" spans="1:8" ht="25.5" customHeight="1">
      <c r="A106" s="277" t="s">
        <v>175</v>
      </c>
      <c r="B106" s="278"/>
      <c r="C106" s="98"/>
      <c r="D106" s="197"/>
      <c r="E106" s="197"/>
      <c r="F106" s="197">
        <v>13.2</v>
      </c>
      <c r="G106" s="62">
        <f t="shared" si="5"/>
        <v>13.2</v>
      </c>
      <c r="H106" s="61"/>
    </row>
    <row r="107" spans="1:8" ht="27.75" customHeight="1">
      <c r="A107" s="277" t="s">
        <v>142</v>
      </c>
      <c r="B107" s="278"/>
      <c r="C107" s="98"/>
      <c r="D107" s="196">
        <v>59.6</v>
      </c>
      <c r="E107" s="196">
        <v>20</v>
      </c>
      <c r="F107" s="196">
        <v>6.3</v>
      </c>
      <c r="G107" s="62">
        <f t="shared" si="5"/>
        <v>-13.7</v>
      </c>
      <c r="H107" s="61"/>
    </row>
    <row r="108" spans="1:8">
      <c r="A108" s="271" t="s">
        <v>103</v>
      </c>
      <c r="B108" s="272"/>
      <c r="C108" s="98">
        <v>1035</v>
      </c>
      <c r="D108" s="196"/>
      <c r="E108" s="196"/>
      <c r="F108" s="196"/>
      <c r="G108" s="62">
        <f t="shared" si="5"/>
        <v>0</v>
      </c>
      <c r="H108" s="61"/>
    </row>
    <row r="109" spans="1:8" ht="27.75" customHeight="1">
      <c r="A109" s="277" t="s">
        <v>141</v>
      </c>
      <c r="B109" s="278"/>
      <c r="C109" s="103"/>
      <c r="D109" s="196"/>
      <c r="E109" s="196"/>
      <c r="F109" s="196"/>
      <c r="G109" s="62">
        <f t="shared" si="5"/>
        <v>0</v>
      </c>
      <c r="H109" s="61"/>
    </row>
    <row r="110" spans="1:8" ht="31.5" customHeight="1">
      <c r="A110" s="269" t="s">
        <v>265</v>
      </c>
      <c r="B110" s="269"/>
      <c r="C110" s="281"/>
      <c r="D110" s="281"/>
      <c r="E110" s="145"/>
      <c r="F110" s="58"/>
      <c r="G110" s="299" t="s">
        <v>134</v>
      </c>
      <c r="H110" s="299"/>
    </row>
    <row r="111" spans="1:8">
      <c r="A111" s="270" t="s">
        <v>67</v>
      </c>
      <c r="B111" s="270"/>
      <c r="C111" s="268" t="s">
        <v>300</v>
      </c>
      <c r="D111" s="268"/>
      <c r="E111" s="144"/>
      <c r="F111" s="1"/>
      <c r="G111" s="270" t="s">
        <v>299</v>
      </c>
      <c r="H111" s="270"/>
    </row>
    <row r="112" spans="1:8">
      <c r="B112" s="41"/>
      <c r="D112" s="7"/>
      <c r="E112" s="40"/>
      <c r="F112" s="40"/>
      <c r="G112" s="40"/>
      <c r="H112" s="40"/>
    </row>
    <row r="113" spans="2:8">
      <c r="B113" s="41"/>
      <c r="D113" s="7"/>
      <c r="E113" s="40"/>
      <c r="F113" s="40"/>
      <c r="G113" s="40"/>
      <c r="H113" s="40"/>
    </row>
    <row r="114" spans="2:8">
      <c r="B114" s="41"/>
      <c r="D114" s="7"/>
      <c r="E114" s="40"/>
      <c r="F114" s="40"/>
      <c r="G114" s="40"/>
      <c r="H114" s="40"/>
    </row>
    <row r="115" spans="2:8">
      <c r="B115" s="41"/>
      <c r="D115" s="7"/>
      <c r="E115" s="40"/>
      <c r="F115" s="40"/>
      <c r="G115" s="40"/>
      <c r="H115" s="40"/>
    </row>
    <row r="116" spans="2:8">
      <c r="B116" s="41"/>
      <c r="D116" s="7"/>
      <c r="E116" s="40"/>
      <c r="F116" s="40"/>
      <c r="G116" s="40"/>
      <c r="H116" s="40"/>
    </row>
    <row r="117" spans="2:8">
      <c r="B117" s="41"/>
      <c r="D117" s="7"/>
      <c r="E117" s="40"/>
      <c r="F117" s="40"/>
      <c r="G117" s="40"/>
      <c r="H117" s="40"/>
    </row>
    <row r="118" spans="2:8">
      <c r="B118" s="41"/>
      <c r="D118" s="7"/>
      <c r="E118" s="40"/>
      <c r="F118" s="40"/>
      <c r="G118" s="40"/>
      <c r="H118" s="40"/>
    </row>
    <row r="119" spans="2:8">
      <c r="B119" s="41"/>
      <c r="D119" s="7"/>
      <c r="E119" s="40"/>
      <c r="F119" s="40"/>
      <c r="G119" s="40"/>
      <c r="H119" s="40"/>
    </row>
    <row r="120" spans="2:8">
      <c r="B120" s="41"/>
      <c r="D120" s="7"/>
      <c r="E120" s="40"/>
      <c r="F120" s="40"/>
      <c r="G120" s="40"/>
      <c r="H120" s="40"/>
    </row>
    <row r="121" spans="2:8">
      <c r="B121" s="41"/>
      <c r="D121" s="7"/>
      <c r="E121" s="40"/>
      <c r="F121" s="40"/>
      <c r="G121" s="40"/>
      <c r="H121" s="40"/>
    </row>
    <row r="122" spans="2:8">
      <c r="B122" s="41"/>
      <c r="D122" s="7"/>
      <c r="E122" s="40"/>
      <c r="F122" s="40"/>
      <c r="G122" s="40"/>
      <c r="H122" s="40"/>
    </row>
    <row r="123" spans="2:8">
      <c r="B123" s="41"/>
      <c r="D123" s="7"/>
      <c r="E123" s="40"/>
      <c r="F123" s="40"/>
      <c r="G123" s="40"/>
      <c r="H123" s="40"/>
    </row>
    <row r="124" spans="2:8">
      <c r="B124" s="41"/>
      <c r="D124" s="7"/>
      <c r="E124" s="40"/>
      <c r="F124" s="40"/>
      <c r="G124" s="40"/>
      <c r="H124" s="40"/>
    </row>
    <row r="125" spans="2:8">
      <c r="B125" s="41"/>
      <c r="D125" s="7"/>
      <c r="E125" s="40"/>
      <c r="F125" s="40"/>
      <c r="G125" s="40"/>
      <c r="H125" s="40"/>
    </row>
    <row r="126" spans="2:8">
      <c r="B126" s="41"/>
      <c r="D126" s="7"/>
      <c r="E126" s="40"/>
      <c r="F126" s="40"/>
      <c r="G126" s="40"/>
      <c r="H126" s="40"/>
    </row>
    <row r="127" spans="2:8">
      <c r="B127" s="41"/>
    </row>
    <row r="128" spans="2:8">
      <c r="B128" s="42"/>
    </row>
    <row r="129" spans="2:2">
      <c r="B129" s="42"/>
    </row>
    <row r="130" spans="2:2">
      <c r="B130" s="42"/>
    </row>
    <row r="131" spans="2:2">
      <c r="B131" s="42"/>
    </row>
    <row r="132" spans="2:2">
      <c r="B132" s="42"/>
    </row>
    <row r="133" spans="2:2">
      <c r="B133" s="42"/>
    </row>
    <row r="134" spans="2:2">
      <c r="B134" s="42"/>
    </row>
    <row r="135" spans="2:2">
      <c r="B135" s="42"/>
    </row>
    <row r="136" spans="2:2">
      <c r="B136" s="42"/>
    </row>
    <row r="137" spans="2:2">
      <c r="B137" s="42"/>
    </row>
    <row r="138" spans="2:2">
      <c r="B138" s="42"/>
    </row>
    <row r="139" spans="2:2">
      <c r="B139" s="42"/>
    </row>
    <row r="140" spans="2:2">
      <c r="B140" s="42"/>
    </row>
    <row r="141" spans="2:2">
      <c r="B141" s="42"/>
    </row>
    <row r="142" spans="2:2">
      <c r="B142" s="42"/>
    </row>
    <row r="143" spans="2:2">
      <c r="B143" s="42"/>
    </row>
    <row r="144" spans="2:2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>
      <c r="B164" s="42"/>
    </row>
    <row r="165" spans="2:2">
      <c r="B165" s="42"/>
    </row>
    <row r="166" spans="2:2">
      <c r="B166" s="42"/>
    </row>
    <row r="167" spans="2:2">
      <c r="B167" s="42"/>
    </row>
    <row r="168" spans="2:2">
      <c r="B168" s="42"/>
    </row>
    <row r="169" spans="2:2">
      <c r="B169" s="42"/>
    </row>
    <row r="170" spans="2:2">
      <c r="B170" s="42"/>
    </row>
    <row r="171" spans="2:2">
      <c r="B171" s="42"/>
    </row>
    <row r="172" spans="2:2">
      <c r="B172" s="42"/>
    </row>
    <row r="173" spans="2:2">
      <c r="B173" s="42"/>
    </row>
    <row r="174" spans="2:2">
      <c r="B174" s="42"/>
    </row>
    <row r="175" spans="2:2">
      <c r="B175" s="42"/>
    </row>
    <row r="176" spans="2:2">
      <c r="B176" s="42"/>
    </row>
    <row r="177" spans="2:2">
      <c r="B177" s="42"/>
    </row>
    <row r="178" spans="2:2">
      <c r="B178" s="42"/>
    </row>
    <row r="179" spans="2:2">
      <c r="B179" s="42"/>
    </row>
    <row r="180" spans="2:2">
      <c r="B180" s="42"/>
    </row>
    <row r="181" spans="2:2">
      <c r="B181" s="42"/>
    </row>
    <row r="182" spans="2:2">
      <c r="B182" s="42"/>
    </row>
    <row r="183" spans="2:2">
      <c r="B183" s="42"/>
    </row>
    <row r="184" spans="2:2">
      <c r="B184" s="42"/>
    </row>
    <row r="185" spans="2:2">
      <c r="B185" s="42"/>
    </row>
    <row r="186" spans="2:2">
      <c r="B186" s="42"/>
    </row>
    <row r="187" spans="2:2">
      <c r="B187" s="42"/>
    </row>
    <row r="188" spans="2:2">
      <c r="B188" s="42"/>
    </row>
    <row r="189" spans="2:2">
      <c r="B189" s="42"/>
    </row>
    <row r="190" spans="2:2">
      <c r="B190" s="42"/>
    </row>
    <row r="191" spans="2:2">
      <c r="B191" s="42"/>
    </row>
    <row r="192" spans="2:2">
      <c r="B192" s="42"/>
    </row>
    <row r="193" spans="2:2">
      <c r="B193" s="42"/>
    </row>
    <row r="194" spans="2:2">
      <c r="B194" s="42"/>
    </row>
    <row r="195" spans="2:2">
      <c r="B195" s="42"/>
    </row>
    <row r="196" spans="2:2">
      <c r="B196" s="42"/>
    </row>
    <row r="197" spans="2:2">
      <c r="B197" s="42"/>
    </row>
    <row r="198" spans="2:2">
      <c r="B198" s="42"/>
    </row>
    <row r="199" spans="2:2">
      <c r="B199" s="42"/>
    </row>
    <row r="200" spans="2:2">
      <c r="B200" s="42"/>
    </row>
    <row r="201" spans="2:2">
      <c r="B201" s="42"/>
    </row>
    <row r="202" spans="2:2">
      <c r="B202" s="42"/>
    </row>
    <row r="203" spans="2:2">
      <c r="B203" s="42"/>
    </row>
    <row r="204" spans="2:2">
      <c r="B204" s="42"/>
    </row>
    <row r="205" spans="2:2">
      <c r="B205" s="42"/>
    </row>
    <row r="206" spans="2:2">
      <c r="B206" s="42"/>
    </row>
    <row r="207" spans="2:2">
      <c r="B207" s="42"/>
    </row>
    <row r="208" spans="2:2">
      <c r="B208" s="42"/>
    </row>
    <row r="209" spans="2:2">
      <c r="B209" s="42"/>
    </row>
    <row r="210" spans="2:2">
      <c r="B210" s="42"/>
    </row>
    <row r="211" spans="2:2">
      <c r="B211" s="42"/>
    </row>
    <row r="212" spans="2:2">
      <c r="B212" s="42"/>
    </row>
    <row r="213" spans="2:2">
      <c r="B213" s="42"/>
    </row>
    <row r="214" spans="2:2">
      <c r="B214" s="42"/>
    </row>
    <row r="215" spans="2:2">
      <c r="B215" s="42"/>
    </row>
    <row r="216" spans="2:2">
      <c r="B216" s="42"/>
    </row>
    <row r="217" spans="2:2">
      <c r="B217" s="42"/>
    </row>
    <row r="218" spans="2:2">
      <c r="B218" s="42"/>
    </row>
    <row r="219" spans="2:2">
      <c r="B219" s="42"/>
    </row>
    <row r="220" spans="2:2">
      <c r="B220" s="42"/>
    </row>
    <row r="221" spans="2:2">
      <c r="B221" s="42"/>
    </row>
    <row r="222" spans="2:2">
      <c r="B222" s="42"/>
    </row>
    <row r="223" spans="2:2">
      <c r="B223" s="42"/>
    </row>
    <row r="224" spans="2:2">
      <c r="B224" s="42"/>
    </row>
    <row r="225" spans="2:2">
      <c r="B225" s="42"/>
    </row>
    <row r="226" spans="2:2">
      <c r="B226" s="42"/>
    </row>
    <row r="227" spans="2:2">
      <c r="B227" s="42"/>
    </row>
    <row r="228" spans="2:2">
      <c r="B228" s="42"/>
    </row>
    <row r="229" spans="2:2">
      <c r="B229" s="42"/>
    </row>
    <row r="230" spans="2:2">
      <c r="B230" s="42"/>
    </row>
    <row r="231" spans="2:2">
      <c r="B231" s="42"/>
    </row>
    <row r="232" spans="2:2">
      <c r="B232" s="42"/>
    </row>
    <row r="233" spans="2:2">
      <c r="B233" s="42"/>
    </row>
    <row r="234" spans="2:2">
      <c r="B234" s="42"/>
    </row>
    <row r="235" spans="2:2">
      <c r="B235" s="42"/>
    </row>
    <row r="236" spans="2:2">
      <c r="B236" s="42"/>
    </row>
    <row r="237" spans="2:2">
      <c r="B237" s="42"/>
    </row>
    <row r="238" spans="2:2">
      <c r="B238" s="42"/>
    </row>
    <row r="239" spans="2:2">
      <c r="B239" s="42"/>
    </row>
    <row r="240" spans="2:2">
      <c r="B240" s="42"/>
    </row>
    <row r="241" spans="2:2">
      <c r="B241" s="42"/>
    </row>
    <row r="242" spans="2:2">
      <c r="B242" s="42"/>
    </row>
    <row r="243" spans="2:2">
      <c r="B243" s="42"/>
    </row>
    <row r="244" spans="2:2">
      <c r="B244" s="42"/>
    </row>
    <row r="245" spans="2:2">
      <c r="B245" s="42"/>
    </row>
    <row r="246" spans="2:2">
      <c r="B246" s="42"/>
    </row>
    <row r="247" spans="2:2">
      <c r="B247" s="42"/>
    </row>
    <row r="248" spans="2:2">
      <c r="B248" s="42"/>
    </row>
    <row r="249" spans="2:2">
      <c r="B249" s="42"/>
    </row>
    <row r="250" spans="2:2">
      <c r="B250" s="42"/>
    </row>
    <row r="251" spans="2:2">
      <c r="B251" s="42"/>
    </row>
    <row r="252" spans="2:2">
      <c r="B252" s="42"/>
    </row>
    <row r="253" spans="2:2">
      <c r="B253" s="42"/>
    </row>
    <row r="254" spans="2:2">
      <c r="B254" s="42"/>
    </row>
    <row r="255" spans="2:2">
      <c r="B255" s="42"/>
    </row>
    <row r="256" spans="2:2">
      <c r="B256" s="42"/>
    </row>
    <row r="257" spans="2:2">
      <c r="B257" s="42"/>
    </row>
    <row r="258" spans="2:2">
      <c r="B258" s="42"/>
    </row>
    <row r="259" spans="2:2">
      <c r="B259" s="42"/>
    </row>
    <row r="260" spans="2:2">
      <c r="B260" s="42"/>
    </row>
    <row r="261" spans="2:2">
      <c r="B261" s="42"/>
    </row>
    <row r="262" spans="2:2">
      <c r="B262" s="42"/>
    </row>
    <row r="263" spans="2:2">
      <c r="B263" s="42"/>
    </row>
    <row r="264" spans="2:2">
      <c r="B264" s="42"/>
    </row>
    <row r="265" spans="2:2">
      <c r="B265" s="42"/>
    </row>
    <row r="266" spans="2:2">
      <c r="B266" s="42"/>
    </row>
    <row r="267" spans="2:2">
      <c r="B267" s="42"/>
    </row>
    <row r="268" spans="2:2">
      <c r="B268" s="42"/>
    </row>
    <row r="269" spans="2:2">
      <c r="B269" s="42"/>
    </row>
    <row r="270" spans="2:2">
      <c r="B270" s="42"/>
    </row>
    <row r="271" spans="2:2">
      <c r="B271" s="42"/>
    </row>
    <row r="272" spans="2: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  <row r="294" spans="2:2">
      <c r="B294" s="42"/>
    </row>
  </sheetData>
  <mergeCells count="107">
    <mergeCell ref="G111:H111"/>
    <mergeCell ref="G110:H110"/>
    <mergeCell ref="B2:H2"/>
    <mergeCell ref="F4:F5"/>
    <mergeCell ref="G4:G5"/>
    <mergeCell ref="A4:A5"/>
    <mergeCell ref="E4:E5"/>
    <mergeCell ref="D4:D5"/>
    <mergeCell ref="B4:B5"/>
    <mergeCell ref="C4:C5"/>
    <mergeCell ref="A19:B19"/>
    <mergeCell ref="A7:B7"/>
    <mergeCell ref="A8:B8"/>
    <mergeCell ref="A11:B11"/>
    <mergeCell ref="H4:H5"/>
    <mergeCell ref="A21:B21"/>
    <mergeCell ref="A60:B60"/>
    <mergeCell ref="A56:B56"/>
    <mergeCell ref="A33:B33"/>
    <mergeCell ref="A59:B59"/>
    <mergeCell ref="A49:B49"/>
    <mergeCell ref="A54:B54"/>
    <mergeCell ref="A51:B51"/>
    <mergeCell ref="A50:B50"/>
    <mergeCell ref="A36:B36"/>
    <mergeCell ref="A37:B37"/>
    <mergeCell ref="A28:B28"/>
    <mergeCell ref="A105:B105"/>
    <mergeCell ref="A31:B31"/>
    <mergeCell ref="A83:B83"/>
    <mergeCell ref="A82:B82"/>
    <mergeCell ref="A66:B66"/>
    <mergeCell ref="A88:B88"/>
    <mergeCell ref="A87:B87"/>
    <mergeCell ref="A61:B61"/>
    <mergeCell ref="A71:B71"/>
    <mergeCell ref="A65:B65"/>
    <mergeCell ref="A67:B67"/>
    <mergeCell ref="A76:B76"/>
    <mergeCell ref="A77:B77"/>
    <mergeCell ref="A73:B73"/>
    <mergeCell ref="A68:B68"/>
    <mergeCell ref="A69:B69"/>
    <mergeCell ref="A86:B86"/>
    <mergeCell ref="A58:B58"/>
    <mergeCell ref="A53:B53"/>
    <mergeCell ref="A55:B55"/>
    <mergeCell ref="A26:B26"/>
    <mergeCell ref="A30:B30"/>
    <mergeCell ref="A27:B27"/>
    <mergeCell ref="A32:B32"/>
    <mergeCell ref="A34:B34"/>
    <mergeCell ref="A35:B35"/>
    <mergeCell ref="A39:B39"/>
    <mergeCell ref="A45:B45"/>
    <mergeCell ref="A46:B46"/>
    <mergeCell ref="A38:B38"/>
    <mergeCell ref="A52:B52"/>
    <mergeCell ref="A57:B57"/>
    <mergeCell ref="A98:B98"/>
    <mergeCell ref="A99:B99"/>
    <mergeCell ref="C110:D110"/>
    <mergeCell ref="A103:B103"/>
    <mergeCell ref="A106:B106"/>
    <mergeCell ref="A107:B107"/>
    <mergeCell ref="A109:B109"/>
    <mergeCell ref="A23:B23"/>
    <mergeCell ref="A24:B24"/>
    <mergeCell ref="A25:B25"/>
    <mergeCell ref="A47:B47"/>
    <mergeCell ref="A48:B48"/>
    <mergeCell ref="A79:B79"/>
    <mergeCell ref="A80:B80"/>
    <mergeCell ref="A62:B62"/>
    <mergeCell ref="A43:B43"/>
    <mergeCell ref="A40:B40"/>
    <mergeCell ref="A63:B63"/>
    <mergeCell ref="A78:B78"/>
    <mergeCell ref="A75:B75"/>
    <mergeCell ref="A74:B74"/>
    <mergeCell ref="A72:B72"/>
    <mergeCell ref="A70:B70"/>
    <mergeCell ref="A42:B42"/>
    <mergeCell ref="A85:B85"/>
    <mergeCell ref="A95:B95"/>
    <mergeCell ref="A29:B29"/>
    <mergeCell ref="A89:B89"/>
    <mergeCell ref="A90:B90"/>
    <mergeCell ref="A91:B91"/>
    <mergeCell ref="A92:B92"/>
    <mergeCell ref="A93:B93"/>
    <mergeCell ref="C111:D111"/>
    <mergeCell ref="A110:B110"/>
    <mergeCell ref="A111:B111"/>
    <mergeCell ref="A108:B108"/>
    <mergeCell ref="A96:B96"/>
    <mergeCell ref="A97:B97"/>
    <mergeCell ref="A94:B94"/>
    <mergeCell ref="A64:B64"/>
    <mergeCell ref="A44:B44"/>
    <mergeCell ref="A41:B41"/>
    <mergeCell ref="A84:B84"/>
    <mergeCell ref="A81:B81"/>
    <mergeCell ref="A100:B100"/>
    <mergeCell ref="A104:B104"/>
    <mergeCell ref="A101:B101"/>
    <mergeCell ref="A102:B102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56" orientation="landscape" r:id="rId1"/>
  <rowBreaks count="3" manualBreakCount="3">
    <brk id="22" max="7" man="1"/>
    <brk id="74" max="7" man="1"/>
    <brk id="9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P383"/>
  <sheetViews>
    <sheetView view="pageBreakPreview" topLeftCell="A238" zoomScale="60" zoomScaleNormal="51" workbookViewId="0">
      <selection activeCell="B253" sqref="B253"/>
    </sheetView>
  </sheetViews>
  <sheetFormatPr defaultRowHeight="18.75"/>
  <cols>
    <col min="1" max="1" width="9.140625" style="1"/>
    <col min="2" max="2" width="118.7109375" style="1" customWidth="1"/>
    <col min="3" max="3" width="15.5703125" style="6" customWidth="1"/>
    <col min="4" max="4" width="18.140625" style="6" customWidth="1"/>
    <col min="5" max="5" width="16.85546875" style="6" customWidth="1"/>
    <col min="6" max="6" width="16.7109375" style="6" customWidth="1"/>
    <col min="7" max="7" width="19.28515625" style="6" customWidth="1"/>
    <col min="8" max="8" width="16.28515625" style="1" customWidth="1"/>
    <col min="9" max="9" width="20.85546875" style="1" customWidth="1"/>
    <col min="10" max="10" width="16.140625" style="1" customWidth="1"/>
    <col min="11" max="11" width="16.42578125" style="1" customWidth="1"/>
    <col min="12" max="12" width="15.42578125" style="1" customWidth="1"/>
    <col min="13" max="13" width="16.28515625" style="1" customWidth="1"/>
    <col min="14" max="14" width="19.140625" style="1" bestFit="1" customWidth="1"/>
    <col min="15" max="15" width="18.42578125" style="1" bestFit="1" customWidth="1"/>
    <col min="16" max="16" width="12.7109375" style="1" customWidth="1"/>
    <col min="17" max="16384" width="9.140625" style="1"/>
  </cols>
  <sheetData>
    <row r="2" spans="1:15" ht="22.5" customHeight="1">
      <c r="B2" s="300" t="s">
        <v>132</v>
      </c>
      <c r="C2" s="300"/>
      <c r="D2" s="300"/>
      <c r="E2" s="300"/>
      <c r="F2" s="300"/>
      <c r="G2" s="300"/>
      <c r="H2" s="188"/>
      <c r="I2" s="188"/>
      <c r="J2" s="188"/>
      <c r="K2" s="188"/>
    </row>
    <row r="3" spans="1:15">
      <c r="B3" s="31"/>
      <c r="C3" s="32"/>
      <c r="D3" s="31"/>
      <c r="E3" s="31"/>
      <c r="F3" s="31"/>
      <c r="G3" s="32"/>
      <c r="H3" s="1" t="s">
        <v>73</v>
      </c>
      <c r="I3" s="31"/>
    </row>
    <row r="4" spans="1:15" ht="41.25" customHeight="1">
      <c r="A4" s="305" t="s">
        <v>87</v>
      </c>
      <c r="B4" s="305" t="s">
        <v>22</v>
      </c>
      <c r="C4" s="309" t="s">
        <v>4</v>
      </c>
      <c r="D4" s="307" t="s">
        <v>358</v>
      </c>
      <c r="E4" s="322" t="s">
        <v>359</v>
      </c>
      <c r="F4" s="301" t="s">
        <v>360</v>
      </c>
      <c r="G4" s="303" t="s">
        <v>188</v>
      </c>
      <c r="H4" s="309" t="s">
        <v>189</v>
      </c>
    </row>
    <row r="5" spans="1:15" ht="54" customHeight="1">
      <c r="A5" s="306"/>
      <c r="B5" s="306"/>
      <c r="C5" s="310"/>
      <c r="D5" s="308"/>
      <c r="E5" s="323"/>
      <c r="F5" s="302"/>
      <c r="G5" s="304"/>
      <c r="H5" s="310"/>
    </row>
    <row r="6" spans="1:15" ht="30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320" t="s">
        <v>94</v>
      </c>
      <c r="B7" s="321"/>
      <c r="C7" s="75"/>
      <c r="D7" s="57">
        <f>D8+D68+D113+D147+D155+D172+D191+D224+D235+D253+D257</f>
        <v>20461.2</v>
      </c>
      <c r="E7" s="57">
        <f>E8+E68+E113+E147+E155+E172+E191+E224+E235+E253+E257</f>
        <v>22603.199999999993</v>
      </c>
      <c r="F7" s="57">
        <f>F8+F68+F113+F147+F155+F172+F191+F224+F235+F253+F257</f>
        <v>16009.4</v>
      </c>
      <c r="G7" s="57">
        <f>F7-E7</f>
        <v>-6593.7999999999938</v>
      </c>
      <c r="H7" s="57">
        <f>F7/E7*100</f>
        <v>70.828024350534463</v>
      </c>
      <c r="I7" s="68"/>
    </row>
    <row r="8" spans="1:15" ht="43.5" customHeight="1">
      <c r="A8" s="245" t="s">
        <v>95</v>
      </c>
      <c r="B8" s="246" t="s">
        <v>131</v>
      </c>
      <c r="C8" s="245"/>
      <c r="D8" s="237">
        <f>D11+D25+D65</f>
        <v>13778.3</v>
      </c>
      <c r="E8" s="237">
        <f>E11+E25+E65</f>
        <v>18966.399999999998</v>
      </c>
      <c r="F8" s="237">
        <f>F11+F25+F65</f>
        <v>12208.7</v>
      </c>
      <c r="G8" s="247">
        <f t="shared" ref="G8:G75" si="0">F8-E8</f>
        <v>-6757.6999999999971</v>
      </c>
      <c r="H8" s="247">
        <f t="shared" ref="H8:H75" si="1">F8/E8*100</f>
        <v>64.370149316686366</v>
      </c>
      <c r="I8" s="68"/>
      <c r="K8" s="179"/>
      <c r="L8" s="179"/>
      <c r="M8" s="179"/>
    </row>
    <row r="9" spans="1:15" ht="27.75" hidden="1" customHeight="1">
      <c r="A9" s="143"/>
      <c r="B9" s="76" t="s">
        <v>191</v>
      </c>
      <c r="C9" s="143"/>
      <c r="D9" s="57"/>
      <c r="E9" s="57"/>
      <c r="F9" s="57"/>
      <c r="G9" s="54">
        <f t="shared" si="0"/>
        <v>0</v>
      </c>
      <c r="H9" s="54" t="e">
        <f t="shared" si="1"/>
        <v>#DIV/0!</v>
      </c>
      <c r="I9" s="68"/>
      <c r="J9" s="67">
        <v>71762</v>
      </c>
    </row>
    <row r="10" spans="1:15" ht="24.75" hidden="1" customHeight="1">
      <c r="A10" s="77"/>
      <c r="B10" s="78" t="s">
        <v>96</v>
      </c>
      <c r="C10" s="75"/>
      <c r="D10" s="54"/>
      <c r="E10" s="54"/>
      <c r="F10" s="54"/>
      <c r="G10" s="54">
        <f t="shared" si="0"/>
        <v>0</v>
      </c>
      <c r="H10" s="54" t="e">
        <f t="shared" si="1"/>
        <v>#DIV/0!</v>
      </c>
      <c r="I10" s="68"/>
      <c r="J10" s="67">
        <v>3587.2799999999997</v>
      </c>
    </row>
    <row r="11" spans="1:15" ht="41.25" customHeight="1">
      <c r="A11" s="156" t="s">
        <v>97</v>
      </c>
      <c r="B11" s="84" t="s">
        <v>100</v>
      </c>
      <c r="C11" s="82">
        <v>1010</v>
      </c>
      <c r="D11" s="65">
        <f>D12+D17+D18+D23+D22+D20+D21</f>
        <v>11042.3</v>
      </c>
      <c r="E11" s="65">
        <f>E12+E17+E18+E23+E22+E20+E21</f>
        <v>16064.099999999999</v>
      </c>
      <c r="F11" s="65">
        <f>F12+F17+F18+F23+F22+F20+F21</f>
        <v>10388.6</v>
      </c>
      <c r="G11" s="65">
        <f t="shared" si="0"/>
        <v>-5675.4999999999982</v>
      </c>
      <c r="H11" s="65">
        <f t="shared" si="1"/>
        <v>64.669667145996357</v>
      </c>
      <c r="I11" s="68"/>
      <c r="J11" s="172">
        <v>1010</v>
      </c>
      <c r="K11" s="213">
        <f>SUM(D11,D70,D115,D174,D193,D237)</f>
        <v>14854.8</v>
      </c>
      <c r="L11" s="213">
        <f>SUM(E11,E70,E115,E174,E193,E237)</f>
        <v>16236.999999999998</v>
      </c>
      <c r="M11" s="213">
        <f>SUM(F11,F70,F115,F174,F193,F237)</f>
        <v>10786.8</v>
      </c>
      <c r="N11" s="63"/>
      <c r="O11" s="63"/>
    </row>
    <row r="12" spans="1:15" ht="28.5" customHeight="1">
      <c r="A12" s="79" t="s">
        <v>164</v>
      </c>
      <c r="B12" s="80" t="s">
        <v>301</v>
      </c>
      <c r="C12" s="81">
        <v>1011</v>
      </c>
      <c r="D12" s="59">
        <f>D13+D14+D15+D16</f>
        <v>1932.7999999999997</v>
      </c>
      <c r="E12" s="59">
        <f>E13+E14+E15+E16</f>
        <v>3865.8</v>
      </c>
      <c r="F12" s="59">
        <f>F13+F14+F15+F16</f>
        <v>1383.3</v>
      </c>
      <c r="G12" s="59">
        <f t="shared" si="0"/>
        <v>-2482.5</v>
      </c>
      <c r="H12" s="59">
        <f t="shared" si="1"/>
        <v>35.783020332143408</v>
      </c>
      <c r="I12" s="68"/>
      <c r="J12" s="170">
        <v>1011</v>
      </c>
      <c r="K12" s="63">
        <f>SUM(D12,D71,D116,D175,D194,D238,)</f>
        <v>3864.1999999999994</v>
      </c>
      <c r="L12" s="63">
        <f>SUM(E12,E71,E116,E175,E194,E238,)</f>
        <v>4032.8</v>
      </c>
      <c r="M12" s="63">
        <f>SUM(F12,F71,F116,F175,F194,F238,)+F227</f>
        <v>2876.7</v>
      </c>
    </row>
    <row r="13" spans="1:15" ht="28.5" customHeight="1">
      <c r="A13" s="79"/>
      <c r="B13" s="104" t="s">
        <v>169</v>
      </c>
      <c r="C13" s="81"/>
      <c r="D13" s="62">
        <v>1330.6</v>
      </c>
      <c r="E13" s="62">
        <v>3725.8</v>
      </c>
      <c r="F13" s="155">
        <v>1097.8</v>
      </c>
      <c r="G13" s="62">
        <f t="shared" si="0"/>
        <v>-2628</v>
      </c>
      <c r="H13" s="62">
        <f t="shared" si="1"/>
        <v>29.464812926082985</v>
      </c>
      <c r="I13" s="68"/>
      <c r="J13" s="170">
        <v>1012</v>
      </c>
      <c r="K13" s="63">
        <f t="shared" ref="K13:M14" si="2">SUM(D17,D77,D119,D178,D196,)</f>
        <v>9129.8000000000011</v>
      </c>
      <c r="L13" s="63">
        <f>SUM(E17,E77,E119,E178,E196,)+E227</f>
        <v>10314.4</v>
      </c>
      <c r="M13" s="63">
        <f>SUM(F17,F77,F119,F178,F196,)+F228</f>
        <v>7710.1</v>
      </c>
    </row>
    <row r="14" spans="1:15" ht="45" customHeight="1">
      <c r="A14" s="79"/>
      <c r="B14" s="157" t="s">
        <v>302</v>
      </c>
      <c r="C14" s="81"/>
      <c r="D14" s="62">
        <v>424.1</v>
      </c>
      <c r="E14" s="62"/>
      <c r="F14" s="155"/>
      <c r="G14" s="62">
        <f t="shared" si="0"/>
        <v>0</v>
      </c>
      <c r="H14" s="62" t="e">
        <f t="shared" si="1"/>
        <v>#DIV/0!</v>
      </c>
      <c r="I14" s="68"/>
      <c r="J14" s="172">
        <v>1013</v>
      </c>
      <c r="K14" s="173">
        <f t="shared" si="2"/>
        <v>1857.6</v>
      </c>
      <c r="L14" s="173">
        <f>SUM(E18,E78,E120,E179,E197,)+E228</f>
        <v>2586.5000000000005</v>
      </c>
      <c r="M14" s="173">
        <f t="shared" si="2"/>
        <v>1532.4</v>
      </c>
    </row>
    <row r="15" spans="1:15" ht="30" customHeight="1">
      <c r="A15" s="79"/>
      <c r="B15" s="104" t="s">
        <v>193</v>
      </c>
      <c r="C15" s="81"/>
      <c r="D15" s="62">
        <v>178.1</v>
      </c>
      <c r="E15" s="62">
        <v>140</v>
      </c>
      <c r="F15" s="155">
        <v>285.5</v>
      </c>
      <c r="G15" s="62">
        <f t="shared" si="0"/>
        <v>145.5</v>
      </c>
      <c r="H15" s="62">
        <f t="shared" si="1"/>
        <v>203.92857142857142</v>
      </c>
      <c r="I15" s="68"/>
      <c r="J15" s="170">
        <v>1014</v>
      </c>
      <c r="K15" s="63"/>
    </row>
    <row r="16" spans="1:15" ht="41.25" customHeight="1">
      <c r="A16" s="79"/>
      <c r="B16" s="157" t="s">
        <v>335</v>
      </c>
      <c r="C16" s="81"/>
      <c r="D16" s="62"/>
      <c r="E16" s="62"/>
      <c r="F16" s="155"/>
      <c r="G16" s="62">
        <f t="shared" si="0"/>
        <v>0</v>
      </c>
      <c r="H16" s="62" t="e">
        <f t="shared" si="1"/>
        <v>#DIV/0!</v>
      </c>
      <c r="I16" s="68"/>
      <c r="J16" s="170">
        <v>1015</v>
      </c>
      <c r="K16" s="177">
        <f>SUM(D180)</f>
        <v>3.2</v>
      </c>
      <c r="L16" s="177">
        <f t="shared" ref="L16:M16" si="3">SUM(E180)</f>
        <v>3.4</v>
      </c>
      <c r="M16" s="177">
        <f t="shared" si="3"/>
        <v>2.6</v>
      </c>
    </row>
    <row r="17" spans="1:16" ht="32.25" customHeight="1">
      <c r="A17" s="79" t="s">
        <v>165</v>
      </c>
      <c r="B17" s="80" t="s">
        <v>1</v>
      </c>
      <c r="C17" s="81">
        <v>1012</v>
      </c>
      <c r="D17" s="59">
        <v>7568.9</v>
      </c>
      <c r="E17" s="59">
        <v>9671</v>
      </c>
      <c r="F17" s="231">
        <v>7473.3</v>
      </c>
      <c r="G17" s="59">
        <f t="shared" si="0"/>
        <v>-2197.6999999999998</v>
      </c>
      <c r="H17" s="59">
        <f t="shared" si="1"/>
        <v>77.275359321683396</v>
      </c>
      <c r="I17" s="68"/>
      <c r="J17" s="178">
        <v>1020</v>
      </c>
      <c r="K17" s="213">
        <f>SUM(D25,D79,D123,D157,D199,D229,D241,D254,D258)</f>
        <v>5379.4</v>
      </c>
      <c r="L17" s="213">
        <f>SUM(E25,E79,E123,E157,E199,E229,E241,E254,E258)</f>
        <v>5512.9000000000005</v>
      </c>
      <c r="M17" s="213">
        <f>SUM(F25,F79,F123,F157,F199,F229,F241,F254,F258)</f>
        <v>3887.6000000000004</v>
      </c>
      <c r="N17" s="63"/>
      <c r="O17" s="63"/>
      <c r="P17" s="63"/>
    </row>
    <row r="18" spans="1:16" ht="25.5" customHeight="1">
      <c r="A18" s="79" t="s">
        <v>178</v>
      </c>
      <c r="B18" s="80" t="s">
        <v>2</v>
      </c>
      <c r="C18" s="81">
        <v>1013</v>
      </c>
      <c r="D18" s="59">
        <v>1540.6</v>
      </c>
      <c r="E18" s="59">
        <v>2527.3000000000002</v>
      </c>
      <c r="F18" s="231">
        <v>1532</v>
      </c>
      <c r="G18" s="59">
        <f t="shared" si="0"/>
        <v>-995.30000000000018</v>
      </c>
      <c r="H18" s="59">
        <f t="shared" si="1"/>
        <v>60.618050884342964</v>
      </c>
      <c r="I18" s="68"/>
      <c r="J18" s="171">
        <v>1021</v>
      </c>
      <c r="K18" s="63">
        <f>SUM(D26,D80,D124,D200,D230,D242,D255)</f>
        <v>163</v>
      </c>
      <c r="L18" s="63">
        <f>SUM(E26,E80,E124,E200,E230,E242,E255)</f>
        <v>138.79999999999998</v>
      </c>
      <c r="M18" s="63">
        <f>SUM(F26,F80,F124,F200,F230,F242,F255)</f>
        <v>41</v>
      </c>
    </row>
    <row r="19" spans="1:16" ht="44.25" hidden="1" customHeight="1">
      <c r="A19" s="86"/>
      <c r="B19" s="105" t="s">
        <v>194</v>
      </c>
      <c r="C19" s="87"/>
      <c r="D19" s="62"/>
      <c r="E19" s="62"/>
      <c r="F19" s="62"/>
      <c r="G19" s="59">
        <f t="shared" si="0"/>
        <v>0</v>
      </c>
      <c r="H19" s="59" t="e">
        <f t="shared" si="1"/>
        <v>#DIV/0!</v>
      </c>
      <c r="I19" s="68"/>
      <c r="J19" s="171"/>
    </row>
    <row r="20" spans="1:16" ht="28.5" hidden="1" customHeight="1">
      <c r="A20" s="86"/>
      <c r="B20" s="80" t="s">
        <v>135</v>
      </c>
      <c r="C20" s="87">
        <v>1012</v>
      </c>
      <c r="D20" s="62"/>
      <c r="E20" s="59"/>
      <c r="F20" s="62"/>
      <c r="G20" s="59">
        <f t="shared" si="0"/>
        <v>0</v>
      </c>
      <c r="H20" s="59" t="e">
        <f t="shared" si="1"/>
        <v>#DIV/0!</v>
      </c>
      <c r="I20" s="68"/>
      <c r="J20" s="171"/>
    </row>
    <row r="21" spans="1:16" ht="24.75" hidden="1" customHeight="1">
      <c r="A21" s="86"/>
      <c r="B21" s="80" t="s">
        <v>136</v>
      </c>
      <c r="C21" s="87">
        <v>1013</v>
      </c>
      <c r="D21" s="62"/>
      <c r="E21" s="59"/>
      <c r="F21" s="62"/>
      <c r="G21" s="59">
        <f t="shared" si="0"/>
        <v>0</v>
      </c>
      <c r="H21" s="59" t="e">
        <f t="shared" si="1"/>
        <v>#DIV/0!</v>
      </c>
      <c r="I21" s="68"/>
      <c r="J21" s="171"/>
    </row>
    <row r="22" spans="1:16" ht="1.5" hidden="1" customHeight="1">
      <c r="A22" s="86" t="s">
        <v>181</v>
      </c>
      <c r="B22" s="73" t="s">
        <v>184</v>
      </c>
      <c r="C22" s="87">
        <v>1014</v>
      </c>
      <c r="D22" s="62">
        <v>0</v>
      </c>
      <c r="E22" s="62"/>
      <c r="F22" s="62">
        <v>0</v>
      </c>
      <c r="G22" s="59">
        <f t="shared" si="0"/>
        <v>0</v>
      </c>
      <c r="H22" s="59" t="e">
        <f t="shared" si="1"/>
        <v>#DIV/0!</v>
      </c>
      <c r="I22" s="68"/>
      <c r="J22" s="171"/>
    </row>
    <row r="23" spans="1:16" ht="25.5" hidden="1" customHeight="1">
      <c r="A23" s="86" t="s">
        <v>185</v>
      </c>
      <c r="B23" s="84" t="s">
        <v>195</v>
      </c>
      <c r="C23" s="87">
        <v>1015</v>
      </c>
      <c r="D23" s="62"/>
      <c r="E23" s="62"/>
      <c r="F23" s="62"/>
      <c r="G23" s="59">
        <f t="shared" si="0"/>
        <v>0</v>
      </c>
      <c r="H23" s="59" t="e">
        <f t="shared" si="1"/>
        <v>#DIV/0!</v>
      </c>
      <c r="I23" s="68"/>
      <c r="J23" s="171"/>
    </row>
    <row r="24" spans="1:16" ht="25.5" hidden="1" customHeight="1">
      <c r="A24" s="86"/>
      <c r="B24" s="80"/>
      <c r="C24" s="87"/>
      <c r="D24" s="62"/>
      <c r="E24" s="62"/>
      <c r="F24" s="62"/>
      <c r="G24" s="59">
        <f t="shared" si="0"/>
        <v>0</v>
      </c>
      <c r="H24" s="59" t="e">
        <f t="shared" si="1"/>
        <v>#DIV/0!</v>
      </c>
      <c r="I24" s="68"/>
      <c r="J24" s="171"/>
    </row>
    <row r="25" spans="1:16" ht="25.5" customHeight="1">
      <c r="A25" s="158" t="s">
        <v>98</v>
      </c>
      <c r="B25" s="159" t="s">
        <v>102</v>
      </c>
      <c r="C25" s="160">
        <v>1020</v>
      </c>
      <c r="D25" s="65">
        <f t="shared" ref="D25:E25" si="4">D26+D34+D35+D36</f>
        <v>2508.9999999999995</v>
      </c>
      <c r="E25" s="65">
        <f t="shared" si="4"/>
        <v>2749.1</v>
      </c>
      <c r="F25" s="65">
        <f>F26+F34+F35+F36</f>
        <v>1820.1000000000001</v>
      </c>
      <c r="G25" s="65">
        <f t="shared" si="0"/>
        <v>-928.99999999999977</v>
      </c>
      <c r="H25" s="65">
        <f t="shared" si="1"/>
        <v>66.207122330944685</v>
      </c>
      <c r="I25" s="68"/>
      <c r="J25" s="171">
        <v>1022</v>
      </c>
      <c r="K25" s="63">
        <f t="shared" ref="K25:M26" si="5">SUM(D34,D126,)</f>
        <v>1551.1</v>
      </c>
      <c r="L25" s="63">
        <f t="shared" si="5"/>
        <v>1954</v>
      </c>
      <c r="M25" s="63">
        <f t="shared" si="5"/>
        <v>1149.9000000000001</v>
      </c>
    </row>
    <row r="26" spans="1:16" ht="25.5" customHeight="1">
      <c r="A26" s="86" t="s">
        <v>196</v>
      </c>
      <c r="B26" s="80" t="s">
        <v>301</v>
      </c>
      <c r="C26" s="87">
        <v>1021</v>
      </c>
      <c r="D26" s="231">
        <f t="shared" ref="D26:E26" si="6">SUM(D27:D30)</f>
        <v>71.3</v>
      </c>
      <c r="E26" s="231">
        <f t="shared" si="6"/>
        <v>133.19999999999999</v>
      </c>
      <c r="F26" s="231">
        <f>SUM(F27:F30)</f>
        <v>41</v>
      </c>
      <c r="G26" s="59">
        <f t="shared" si="0"/>
        <v>-92.199999999999989</v>
      </c>
      <c r="H26" s="59">
        <f t="shared" si="1"/>
        <v>30.780780780780781</v>
      </c>
      <c r="I26" s="68"/>
      <c r="J26" s="171">
        <v>1023</v>
      </c>
      <c r="K26" s="63">
        <f t="shared" si="5"/>
        <v>636.5</v>
      </c>
      <c r="L26" s="63">
        <f t="shared" si="5"/>
        <v>215</v>
      </c>
      <c r="M26" s="63">
        <f t="shared" si="5"/>
        <v>247.3</v>
      </c>
    </row>
    <row r="27" spans="1:16" ht="25.5" customHeight="1">
      <c r="A27" s="86"/>
      <c r="B27" s="153" t="s">
        <v>377</v>
      </c>
      <c r="C27" s="87"/>
      <c r="D27" s="62">
        <v>8</v>
      </c>
      <c r="E27" s="62">
        <v>68</v>
      </c>
      <c r="F27" s="155"/>
      <c r="G27" s="62">
        <f t="shared" si="0"/>
        <v>-68</v>
      </c>
      <c r="H27" s="62">
        <f t="shared" si="1"/>
        <v>0</v>
      </c>
      <c r="I27" s="68"/>
      <c r="J27" s="171">
        <v>1024</v>
      </c>
      <c r="K27" s="63">
        <f>SUM(D259)</f>
        <v>696.7</v>
      </c>
      <c r="L27" s="63">
        <f t="shared" ref="L27:M27" si="7">SUM(E259)</f>
        <v>540</v>
      </c>
      <c r="M27" s="63">
        <f t="shared" si="7"/>
        <v>142.9</v>
      </c>
    </row>
    <row r="28" spans="1:16" ht="25.5" customHeight="1">
      <c r="A28" s="86"/>
      <c r="B28" s="161" t="s">
        <v>378</v>
      </c>
      <c r="C28" s="87"/>
      <c r="D28" s="62" t="s">
        <v>375</v>
      </c>
      <c r="E28" s="62">
        <v>33</v>
      </c>
      <c r="F28" s="62"/>
      <c r="G28" s="62">
        <f t="shared" si="0"/>
        <v>-33</v>
      </c>
      <c r="H28" s="62">
        <f t="shared" si="1"/>
        <v>0</v>
      </c>
      <c r="I28" s="68"/>
      <c r="J28" s="171">
        <v>1025</v>
      </c>
      <c r="K28" s="63">
        <f>SUM(D36,D98,D128,D164,D208,D244)</f>
        <v>2332.1</v>
      </c>
      <c r="L28" s="63">
        <f>SUM(E36,E98,E128,E164,E208,E244)</f>
        <v>2665.0999999999995</v>
      </c>
      <c r="M28" s="63">
        <f>SUM(F36,F98,F128,F164,F208,F244)</f>
        <v>2306.5</v>
      </c>
    </row>
    <row r="29" spans="1:16" ht="25.5" customHeight="1">
      <c r="A29" s="86"/>
      <c r="B29" s="161" t="s">
        <v>199</v>
      </c>
      <c r="C29" s="87"/>
      <c r="D29" s="62"/>
      <c r="E29" s="62">
        <v>32.200000000000003</v>
      </c>
      <c r="F29" s="62"/>
      <c r="G29" s="62">
        <f t="shared" si="0"/>
        <v>-32.200000000000003</v>
      </c>
      <c r="H29" s="62">
        <f t="shared" si="1"/>
        <v>0</v>
      </c>
      <c r="I29" s="68"/>
      <c r="J29" s="64"/>
    </row>
    <row r="30" spans="1:16" ht="27" customHeight="1">
      <c r="A30" s="86"/>
      <c r="B30" s="153" t="s">
        <v>183</v>
      </c>
      <c r="C30" s="87"/>
      <c r="D30" s="62">
        <v>63.3</v>
      </c>
      <c r="E30" s="62"/>
      <c r="F30" s="62">
        <v>41</v>
      </c>
      <c r="G30" s="62">
        <f t="shared" si="0"/>
        <v>41</v>
      </c>
      <c r="H30" s="62" t="e">
        <f t="shared" si="1"/>
        <v>#DIV/0!</v>
      </c>
      <c r="I30" s="68"/>
      <c r="J30" s="171">
        <v>1030</v>
      </c>
      <c r="K30" s="215">
        <f>SUM(D65,D142,)</f>
        <v>227</v>
      </c>
      <c r="L30" s="215">
        <f t="shared" ref="L30:M30" si="8">SUM(E65,E142,)</f>
        <v>153.19999999999999</v>
      </c>
      <c r="M30" s="215">
        <f t="shared" si="8"/>
        <v>0</v>
      </c>
    </row>
    <row r="31" spans="1:16" ht="25.5" hidden="1" customHeight="1">
      <c r="A31" s="86"/>
      <c r="B31" s="80"/>
      <c r="C31" s="87"/>
      <c r="D31" s="62">
        <f t="shared" ref="D31:D33" si="9">V31/2</f>
        <v>0</v>
      </c>
      <c r="E31" s="59"/>
      <c r="F31" s="62"/>
      <c r="G31" s="62">
        <f t="shared" si="0"/>
        <v>0</v>
      </c>
      <c r="H31" s="62" t="e">
        <f t="shared" si="1"/>
        <v>#DIV/0!</v>
      </c>
      <c r="I31" s="68"/>
      <c r="J31" s="171"/>
    </row>
    <row r="32" spans="1:16" ht="25.5" hidden="1" customHeight="1">
      <c r="A32" s="86"/>
      <c r="B32" s="80"/>
      <c r="C32" s="87"/>
      <c r="D32" s="62">
        <f t="shared" si="9"/>
        <v>0</v>
      </c>
      <c r="E32" s="59"/>
      <c r="F32" s="62"/>
      <c r="G32" s="62">
        <f t="shared" si="0"/>
        <v>0</v>
      </c>
      <c r="H32" s="62" t="e">
        <f t="shared" si="1"/>
        <v>#DIV/0!</v>
      </c>
      <c r="I32" s="68"/>
      <c r="J32" s="171"/>
    </row>
    <row r="33" spans="1:13" ht="41.25" hidden="1" customHeight="1">
      <c r="A33" s="86"/>
      <c r="B33" s="105" t="s">
        <v>194</v>
      </c>
      <c r="C33" s="87"/>
      <c r="D33" s="62">
        <f t="shared" si="9"/>
        <v>0</v>
      </c>
      <c r="E33" s="62"/>
      <c r="F33" s="62"/>
      <c r="G33" s="62">
        <f t="shared" si="0"/>
        <v>0</v>
      </c>
      <c r="H33" s="62" t="e">
        <f t="shared" si="1"/>
        <v>#DIV/0!</v>
      </c>
      <c r="I33" s="68"/>
      <c r="J33" s="171"/>
    </row>
    <row r="34" spans="1:13" ht="31.5" customHeight="1">
      <c r="A34" s="86" t="s">
        <v>166</v>
      </c>
      <c r="B34" s="80" t="s">
        <v>1</v>
      </c>
      <c r="C34" s="87">
        <v>1022</v>
      </c>
      <c r="D34" s="59">
        <v>1551.1</v>
      </c>
      <c r="E34" s="59">
        <v>1954</v>
      </c>
      <c r="F34" s="231">
        <v>1149.9000000000001</v>
      </c>
      <c r="G34" s="59">
        <f t="shared" si="0"/>
        <v>-804.09999999999991</v>
      </c>
      <c r="H34" s="59">
        <f t="shared" si="1"/>
        <v>58.848515864892534</v>
      </c>
      <c r="I34" s="68"/>
      <c r="J34" s="171">
        <v>1031</v>
      </c>
      <c r="K34" s="214"/>
    </row>
    <row r="35" spans="1:13" ht="24.75" customHeight="1">
      <c r="A35" s="86" t="s">
        <v>266</v>
      </c>
      <c r="B35" s="80" t="s">
        <v>2</v>
      </c>
      <c r="C35" s="87">
        <v>1023</v>
      </c>
      <c r="D35" s="59">
        <v>636.5</v>
      </c>
      <c r="E35" s="59">
        <v>215</v>
      </c>
      <c r="F35" s="231">
        <v>247.3</v>
      </c>
      <c r="G35" s="59">
        <f t="shared" si="0"/>
        <v>32.300000000000011</v>
      </c>
      <c r="H35" s="59">
        <f t="shared" si="1"/>
        <v>115.0232558139535</v>
      </c>
      <c r="I35" s="68"/>
      <c r="J35" s="171">
        <v>1032</v>
      </c>
      <c r="K35" s="63">
        <f>SUM(D66,D144,)</f>
        <v>186.1</v>
      </c>
      <c r="L35" s="63">
        <f t="shared" ref="L35:M35" si="10">SUM(E66,E144,)</f>
        <v>126.6</v>
      </c>
      <c r="M35" s="63">
        <f t="shared" si="10"/>
        <v>0</v>
      </c>
    </row>
    <row r="36" spans="1:13" ht="28.5" customHeight="1">
      <c r="A36" s="86" t="s">
        <v>267</v>
      </c>
      <c r="B36" s="80" t="s">
        <v>303</v>
      </c>
      <c r="C36" s="87">
        <v>1025</v>
      </c>
      <c r="D36" s="59">
        <f t="shared" ref="D36:E36" si="11">SUM(D37:D64)</f>
        <v>250.09999999999994</v>
      </c>
      <c r="E36" s="59">
        <f t="shared" si="11"/>
        <v>446.9</v>
      </c>
      <c r="F36" s="59">
        <f>SUM(F37:F64)</f>
        <v>381.90000000000003</v>
      </c>
      <c r="G36" s="59">
        <f t="shared" si="0"/>
        <v>-64.999999999999943</v>
      </c>
      <c r="H36" s="59">
        <f t="shared" si="1"/>
        <v>85.455359140747376</v>
      </c>
      <c r="I36" s="68"/>
      <c r="J36" s="171">
        <v>1033</v>
      </c>
      <c r="K36" s="63">
        <f>SUM(D67,D145,)</f>
        <v>40.9</v>
      </c>
      <c r="L36" s="63">
        <f t="shared" ref="L36:M36" si="12">SUM(E67,E145,)</f>
        <v>26.6</v>
      </c>
      <c r="M36" s="63">
        <f t="shared" si="12"/>
        <v>0</v>
      </c>
    </row>
    <row r="37" spans="1:13" ht="28.5" customHeight="1">
      <c r="A37" s="86"/>
      <c r="B37" s="104" t="s">
        <v>197</v>
      </c>
      <c r="C37" s="87"/>
      <c r="D37" s="198">
        <v>11.4</v>
      </c>
      <c r="E37" s="62">
        <v>12</v>
      </c>
      <c r="F37" s="62">
        <v>9.3000000000000007</v>
      </c>
      <c r="G37" s="62">
        <f t="shared" si="0"/>
        <v>-2.6999999999999993</v>
      </c>
      <c r="H37" s="62">
        <f t="shared" si="1"/>
        <v>77.5</v>
      </c>
      <c r="I37" s="68"/>
      <c r="J37" s="171">
        <v>1034</v>
      </c>
    </row>
    <row r="38" spans="1:13" ht="38.25" hidden="1" customHeight="1">
      <c r="A38" s="86"/>
      <c r="B38" s="161" t="s">
        <v>194</v>
      </c>
      <c r="C38" s="87"/>
      <c r="D38" s="62"/>
      <c r="E38" s="62"/>
      <c r="F38" s="62"/>
      <c r="G38" s="62">
        <f t="shared" si="0"/>
        <v>0</v>
      </c>
      <c r="H38" s="62" t="e">
        <f t="shared" si="1"/>
        <v>#DIV/0!</v>
      </c>
      <c r="I38" s="68"/>
      <c r="J38" s="171"/>
    </row>
    <row r="39" spans="1:13" ht="23.25" customHeight="1">
      <c r="A39" s="86"/>
      <c r="B39" s="161" t="s">
        <v>262</v>
      </c>
      <c r="C39" s="87"/>
      <c r="D39" s="62">
        <v>1.5</v>
      </c>
      <c r="E39" s="62"/>
      <c r="F39" s="62"/>
      <c r="G39" s="62">
        <f t="shared" si="0"/>
        <v>0</v>
      </c>
      <c r="H39" s="62"/>
      <c r="I39" s="68"/>
      <c r="J39" s="171">
        <v>1035</v>
      </c>
      <c r="K39" s="63">
        <f>SUM(D146,)</f>
        <v>0</v>
      </c>
      <c r="L39" s="63">
        <f t="shared" ref="L39:M39" si="13">SUM(E146,)</f>
        <v>0</v>
      </c>
      <c r="M39" s="63">
        <f t="shared" si="13"/>
        <v>0</v>
      </c>
    </row>
    <row r="40" spans="1:13" ht="23.25" customHeight="1">
      <c r="A40" s="86"/>
      <c r="B40" s="78" t="s">
        <v>381</v>
      </c>
      <c r="C40" s="75"/>
      <c r="D40" s="62"/>
      <c r="E40" s="62"/>
      <c r="F40" s="62">
        <v>0.9</v>
      </c>
      <c r="G40" s="62"/>
      <c r="H40" s="62"/>
      <c r="I40" s="68"/>
      <c r="J40" s="20"/>
    </row>
    <row r="41" spans="1:13" ht="23.25" customHeight="1">
      <c r="A41" s="86"/>
      <c r="B41" s="76" t="s">
        <v>344</v>
      </c>
      <c r="C41" s="87"/>
      <c r="D41" s="62"/>
      <c r="E41" s="62"/>
      <c r="F41" s="62">
        <v>15.5</v>
      </c>
      <c r="G41" s="62">
        <f t="shared" si="0"/>
        <v>15.5</v>
      </c>
      <c r="H41" s="62" t="e">
        <f t="shared" si="1"/>
        <v>#DIV/0!</v>
      </c>
      <c r="I41" s="68"/>
      <c r="J41" s="212">
        <v>9000</v>
      </c>
      <c r="K41" s="179">
        <f>SUM(K12,K18,K34)</f>
        <v>4027.1999999999994</v>
      </c>
      <c r="L41" s="179">
        <f t="shared" ref="L41:M41" si="14">SUM(L12,L18,L34)</f>
        <v>4171.6000000000004</v>
      </c>
      <c r="M41" s="179">
        <f t="shared" si="14"/>
        <v>2917.7</v>
      </c>
    </row>
    <row r="42" spans="1:13" ht="23.25" customHeight="1">
      <c r="A42" s="86"/>
      <c r="B42" s="78" t="s">
        <v>211</v>
      </c>
      <c r="C42" s="75"/>
      <c r="D42" s="198">
        <v>10.9</v>
      </c>
      <c r="E42" s="62">
        <v>9.5</v>
      </c>
      <c r="F42" s="62">
        <v>8.4</v>
      </c>
      <c r="G42" s="62">
        <f t="shared" si="0"/>
        <v>-1.0999999999999996</v>
      </c>
      <c r="H42" s="62"/>
      <c r="I42" s="68"/>
      <c r="J42" s="212">
        <v>9010</v>
      </c>
      <c r="K42" s="179">
        <f>SUM(K13,K25,K35)</f>
        <v>10867.000000000002</v>
      </c>
      <c r="L42" s="179">
        <f t="shared" ref="L42:M42" si="15">SUM(L13,L25,L35)</f>
        <v>12395</v>
      </c>
      <c r="M42" s="179">
        <f t="shared" si="15"/>
        <v>8860</v>
      </c>
    </row>
    <row r="43" spans="1:13" ht="23.25" customHeight="1">
      <c r="A43" s="86"/>
      <c r="B43" s="104" t="s">
        <v>137</v>
      </c>
      <c r="C43" s="87"/>
      <c r="D43" s="62">
        <v>15.1</v>
      </c>
      <c r="E43" s="62">
        <v>110</v>
      </c>
      <c r="F43" s="62">
        <v>71.5</v>
      </c>
      <c r="G43" s="62">
        <f t="shared" si="0"/>
        <v>-38.5</v>
      </c>
      <c r="H43" s="62">
        <f t="shared" si="1"/>
        <v>65</v>
      </c>
      <c r="I43" s="68"/>
      <c r="J43" s="212">
        <v>9020</v>
      </c>
      <c r="K43" s="179">
        <f>SUM(K14,K26,K36)</f>
        <v>2535</v>
      </c>
      <c r="L43" s="179">
        <f t="shared" ref="L43:M43" si="16">SUM(L14,L26,L36)</f>
        <v>2828.1000000000004</v>
      </c>
      <c r="M43" s="179">
        <f t="shared" si="16"/>
        <v>1779.7</v>
      </c>
    </row>
    <row r="44" spans="1:13" ht="23.25" customHeight="1">
      <c r="A44" s="79"/>
      <c r="B44" s="162" t="s">
        <v>202</v>
      </c>
      <c r="C44" s="81"/>
      <c r="D44" s="62">
        <v>3.9</v>
      </c>
      <c r="E44" s="62">
        <v>5.3</v>
      </c>
      <c r="F44" s="62"/>
      <c r="G44" s="62">
        <f t="shared" si="0"/>
        <v>-5.3</v>
      </c>
      <c r="H44" s="62">
        <f t="shared" si="1"/>
        <v>0</v>
      </c>
      <c r="I44" s="68"/>
      <c r="J44" s="212">
        <v>9030</v>
      </c>
      <c r="K44" s="179">
        <f>SUM(K15,K27,K37)</f>
        <v>696.7</v>
      </c>
      <c r="L44" s="179">
        <f t="shared" ref="L44:M44" si="17">SUM(L15,L27,L37)</f>
        <v>540</v>
      </c>
      <c r="M44" s="179">
        <f t="shared" si="17"/>
        <v>142.9</v>
      </c>
    </row>
    <row r="45" spans="1:13" ht="23.25" customHeight="1">
      <c r="A45" s="79"/>
      <c r="B45" s="162" t="s">
        <v>340</v>
      </c>
      <c r="C45" s="81"/>
      <c r="D45" s="62"/>
      <c r="E45" s="62"/>
      <c r="F45" s="62">
        <v>99</v>
      </c>
      <c r="G45" s="62">
        <f t="shared" si="0"/>
        <v>99</v>
      </c>
      <c r="H45" s="62"/>
      <c r="J45" s="212">
        <v>9040</v>
      </c>
      <c r="K45" s="179">
        <f>SUM(K16,K28,K39)</f>
        <v>2335.2999999999997</v>
      </c>
      <c r="L45" s="179">
        <f t="shared" ref="L45:M45" si="18">SUM(L16,L28,L39)</f>
        <v>2668.4999999999995</v>
      </c>
      <c r="M45" s="179">
        <f t="shared" si="18"/>
        <v>2309.1</v>
      </c>
    </row>
    <row r="46" spans="1:13" ht="23.25" customHeight="1">
      <c r="A46" s="79"/>
      <c r="B46" s="104" t="s">
        <v>203</v>
      </c>
      <c r="C46" s="81"/>
      <c r="D46" s="62">
        <v>51.6</v>
      </c>
      <c r="E46" s="62">
        <v>52</v>
      </c>
      <c r="F46" s="62">
        <v>30.6</v>
      </c>
      <c r="G46" s="62">
        <f t="shared" si="0"/>
        <v>-21.4</v>
      </c>
      <c r="H46" s="62">
        <f t="shared" si="1"/>
        <v>58.846153846153847</v>
      </c>
      <c r="J46" s="212">
        <v>9050</v>
      </c>
      <c r="K46" s="216">
        <f>SUM(K41:K45)</f>
        <v>20461.2</v>
      </c>
      <c r="L46" s="216">
        <f t="shared" ref="L46:M46" si="19">SUM(L41:L45)</f>
        <v>22603.199999999997</v>
      </c>
      <c r="M46" s="216">
        <f t="shared" si="19"/>
        <v>16009.400000000001</v>
      </c>
    </row>
    <row r="47" spans="1:13" ht="23.25" customHeight="1">
      <c r="A47" s="79"/>
      <c r="B47" s="104" t="s">
        <v>204</v>
      </c>
      <c r="C47" s="81"/>
      <c r="D47" s="62">
        <v>10.4</v>
      </c>
      <c r="E47" s="62">
        <v>11</v>
      </c>
      <c r="F47" s="62">
        <v>28</v>
      </c>
      <c r="G47" s="62">
        <f t="shared" si="0"/>
        <v>17</v>
      </c>
      <c r="H47" s="62">
        <f t="shared" si="1"/>
        <v>254.54545454545453</v>
      </c>
      <c r="J47" s="20"/>
    </row>
    <row r="48" spans="1:13" ht="23.25" customHeight="1">
      <c r="A48" s="79"/>
      <c r="B48" s="104" t="s">
        <v>205</v>
      </c>
      <c r="C48" s="81"/>
      <c r="D48" s="62">
        <v>23.6</v>
      </c>
      <c r="E48" s="62">
        <v>25</v>
      </c>
      <c r="F48" s="62">
        <v>36.5</v>
      </c>
      <c r="G48" s="62">
        <f t="shared" si="0"/>
        <v>11.5</v>
      </c>
      <c r="H48" s="62">
        <f t="shared" si="1"/>
        <v>146</v>
      </c>
    </row>
    <row r="49" spans="1:8" ht="23.25" customHeight="1">
      <c r="A49" s="79"/>
      <c r="B49" s="104" t="s">
        <v>206</v>
      </c>
      <c r="C49" s="81"/>
      <c r="D49" s="62">
        <v>11.2</v>
      </c>
      <c r="E49" s="62">
        <v>12</v>
      </c>
      <c r="F49" s="62">
        <v>8.1999999999999993</v>
      </c>
      <c r="G49" s="62">
        <f t="shared" si="0"/>
        <v>-3.8000000000000007</v>
      </c>
      <c r="H49" s="62">
        <f t="shared" si="1"/>
        <v>68.333333333333329</v>
      </c>
    </row>
    <row r="50" spans="1:8" ht="23.25" customHeight="1">
      <c r="A50" s="79"/>
      <c r="B50" s="104" t="s">
        <v>207</v>
      </c>
      <c r="C50" s="81"/>
      <c r="D50" s="62">
        <v>3.2</v>
      </c>
      <c r="E50" s="62"/>
      <c r="F50" s="62">
        <v>3.3</v>
      </c>
      <c r="G50" s="62">
        <f t="shared" si="0"/>
        <v>3.3</v>
      </c>
      <c r="H50" s="62" t="e">
        <f t="shared" si="1"/>
        <v>#DIV/0!</v>
      </c>
    </row>
    <row r="51" spans="1:8" ht="23.25" customHeight="1">
      <c r="A51" s="79"/>
      <c r="B51" s="104" t="s">
        <v>208</v>
      </c>
      <c r="C51" s="81"/>
      <c r="D51" s="62">
        <v>39.799999999999997</v>
      </c>
      <c r="E51" s="62"/>
      <c r="F51" s="62"/>
      <c r="G51" s="62">
        <f t="shared" si="0"/>
        <v>0</v>
      </c>
      <c r="H51" s="62" t="e">
        <f t="shared" si="1"/>
        <v>#DIV/0!</v>
      </c>
    </row>
    <row r="52" spans="1:8" ht="23.25" customHeight="1">
      <c r="A52" s="79"/>
      <c r="B52" s="104" t="s">
        <v>209</v>
      </c>
      <c r="C52" s="81"/>
      <c r="D52" s="62">
        <v>7.7</v>
      </c>
      <c r="E52" s="62">
        <v>0.7</v>
      </c>
      <c r="F52" s="62">
        <v>5.8</v>
      </c>
      <c r="G52" s="62">
        <f t="shared" si="0"/>
        <v>5.0999999999999996</v>
      </c>
      <c r="H52" s="62">
        <f t="shared" si="1"/>
        <v>828.57142857142867</v>
      </c>
    </row>
    <row r="53" spans="1:8" ht="23.25" hidden="1" customHeight="1">
      <c r="A53" s="79"/>
      <c r="B53" s="104" t="s">
        <v>341</v>
      </c>
      <c r="C53" s="81"/>
      <c r="D53" s="62"/>
      <c r="E53" s="62"/>
      <c r="F53" s="62"/>
      <c r="G53" s="62">
        <f t="shared" si="0"/>
        <v>0</v>
      </c>
      <c r="H53" s="62"/>
    </row>
    <row r="54" spans="1:8" ht="23.25" customHeight="1">
      <c r="A54" s="79"/>
      <c r="B54" s="104" t="s">
        <v>141</v>
      </c>
      <c r="C54" s="81"/>
      <c r="D54" s="62">
        <v>35.700000000000003</v>
      </c>
      <c r="E54" s="62">
        <v>43.8</v>
      </c>
      <c r="F54" s="62">
        <v>39</v>
      </c>
      <c r="G54" s="62">
        <f t="shared" si="0"/>
        <v>-4.7999999999999972</v>
      </c>
      <c r="H54" s="62">
        <f t="shared" si="1"/>
        <v>89.041095890410958</v>
      </c>
    </row>
    <row r="55" spans="1:8" ht="23.25" customHeight="1">
      <c r="A55" s="79"/>
      <c r="B55" s="78" t="s">
        <v>210</v>
      </c>
      <c r="C55" s="75"/>
      <c r="D55" s="62">
        <v>0.9</v>
      </c>
      <c r="E55" s="62">
        <v>1.2</v>
      </c>
      <c r="F55" s="62">
        <v>0.6</v>
      </c>
      <c r="G55" s="62">
        <f t="shared" si="0"/>
        <v>-0.6</v>
      </c>
      <c r="H55" s="62">
        <f t="shared" si="1"/>
        <v>50</v>
      </c>
    </row>
    <row r="56" spans="1:8" ht="23.25" customHeight="1">
      <c r="A56" s="79"/>
      <c r="B56" s="78" t="s">
        <v>201</v>
      </c>
      <c r="C56" s="75"/>
      <c r="D56" s="62">
        <v>23.2</v>
      </c>
      <c r="E56" s="62">
        <v>164.4</v>
      </c>
      <c r="F56" s="62">
        <v>25.3</v>
      </c>
      <c r="G56" s="62">
        <f t="shared" si="0"/>
        <v>-139.1</v>
      </c>
      <c r="H56" s="62">
        <f t="shared" si="1"/>
        <v>15.389294403892945</v>
      </c>
    </row>
    <row r="57" spans="1:8" ht="23.25" hidden="1" customHeight="1">
      <c r="A57" s="79"/>
      <c r="B57" s="78" t="s">
        <v>342</v>
      </c>
      <c r="C57" s="75"/>
      <c r="D57" s="62"/>
      <c r="E57" s="62"/>
      <c r="F57" s="62"/>
      <c r="G57" s="62"/>
      <c r="H57" s="62"/>
    </row>
    <row r="58" spans="1:8" ht="23.25" hidden="1" customHeight="1">
      <c r="A58" s="79"/>
      <c r="B58" s="78"/>
      <c r="C58" s="75"/>
      <c r="D58" s="62"/>
      <c r="E58" s="62"/>
      <c r="F58" s="62"/>
      <c r="G58" s="62"/>
      <c r="H58" s="62"/>
    </row>
    <row r="59" spans="1:8" ht="23.25" hidden="1" customHeight="1">
      <c r="A59" s="79"/>
      <c r="B59" s="78"/>
      <c r="C59" s="75"/>
      <c r="D59" s="62"/>
      <c r="E59" s="62"/>
      <c r="F59" s="62"/>
      <c r="G59" s="62">
        <f t="shared" si="0"/>
        <v>0</v>
      </c>
      <c r="H59" s="62" t="e">
        <f t="shared" si="1"/>
        <v>#DIV/0!</v>
      </c>
    </row>
    <row r="60" spans="1:8" ht="23.25" hidden="1" customHeight="1">
      <c r="A60" s="79"/>
      <c r="B60" s="78"/>
      <c r="C60" s="75"/>
      <c r="D60" s="62"/>
      <c r="E60" s="62"/>
      <c r="F60" s="62"/>
      <c r="G60" s="62">
        <f t="shared" si="0"/>
        <v>0</v>
      </c>
      <c r="H60" s="62" t="e">
        <f t="shared" si="1"/>
        <v>#DIV/0!</v>
      </c>
    </row>
    <row r="61" spans="1:8" ht="23.25" hidden="1" customHeight="1">
      <c r="A61" s="79"/>
      <c r="B61" s="76" t="s">
        <v>198</v>
      </c>
      <c r="C61" s="81"/>
      <c r="D61" s="62"/>
      <c r="E61" s="62"/>
      <c r="F61" s="62"/>
      <c r="G61" s="62">
        <f t="shared" si="0"/>
        <v>0</v>
      </c>
      <c r="H61" s="62" t="e">
        <f t="shared" si="1"/>
        <v>#DIV/0!</v>
      </c>
    </row>
    <row r="62" spans="1:8" ht="23.25" hidden="1" customHeight="1">
      <c r="A62" s="79"/>
      <c r="B62" s="76"/>
      <c r="C62" s="81"/>
      <c r="D62" s="62"/>
      <c r="E62" s="62"/>
      <c r="F62" s="62"/>
      <c r="G62" s="62"/>
      <c r="H62" s="62"/>
    </row>
    <row r="63" spans="1:8" ht="23.25" hidden="1" customHeight="1">
      <c r="A63" s="79"/>
      <c r="B63" s="76"/>
      <c r="C63" s="81"/>
      <c r="D63" s="62"/>
      <c r="E63" s="62"/>
      <c r="F63" s="62"/>
      <c r="G63" s="62"/>
      <c r="H63" s="62"/>
    </row>
    <row r="64" spans="1:8" ht="23.25" hidden="1" customHeight="1">
      <c r="A64" s="89"/>
      <c r="B64" s="78"/>
      <c r="C64" s="75"/>
      <c r="D64" s="62"/>
      <c r="E64" s="62"/>
      <c r="F64" s="62"/>
      <c r="G64" s="62">
        <f t="shared" si="0"/>
        <v>0</v>
      </c>
      <c r="H64" s="62"/>
    </row>
    <row r="65" spans="1:9" ht="23.25" customHeight="1">
      <c r="A65" s="156" t="s">
        <v>101</v>
      </c>
      <c r="B65" s="163" t="s">
        <v>103</v>
      </c>
      <c r="C65" s="82">
        <v>1030</v>
      </c>
      <c r="D65" s="65">
        <f>D66+D67</f>
        <v>227</v>
      </c>
      <c r="E65" s="65">
        <f t="shared" ref="E65:F65" si="20">E66+E67</f>
        <v>153.19999999999999</v>
      </c>
      <c r="F65" s="65">
        <f t="shared" si="20"/>
        <v>0</v>
      </c>
      <c r="G65" s="65">
        <f t="shared" si="0"/>
        <v>-153.19999999999999</v>
      </c>
      <c r="H65" s="65">
        <f t="shared" si="1"/>
        <v>0</v>
      </c>
    </row>
    <row r="66" spans="1:9" ht="23.25" customHeight="1">
      <c r="A66" s="90" t="s">
        <v>268</v>
      </c>
      <c r="B66" s="80" t="s">
        <v>1</v>
      </c>
      <c r="C66" s="74">
        <v>1032</v>
      </c>
      <c r="D66" s="59">
        <v>186.1</v>
      </c>
      <c r="E66" s="59">
        <v>126.6</v>
      </c>
      <c r="F66" s="59"/>
      <c r="G66" s="59">
        <f t="shared" si="0"/>
        <v>-126.6</v>
      </c>
      <c r="H66" s="59">
        <f t="shared" si="1"/>
        <v>0</v>
      </c>
    </row>
    <row r="67" spans="1:9" ht="23.25" customHeight="1">
      <c r="A67" s="90" t="s">
        <v>269</v>
      </c>
      <c r="B67" s="80" t="s">
        <v>2</v>
      </c>
      <c r="C67" s="74">
        <v>1033</v>
      </c>
      <c r="D67" s="59">
        <v>40.9</v>
      </c>
      <c r="E67" s="59">
        <v>26.6</v>
      </c>
      <c r="F67" s="59"/>
      <c r="G67" s="59">
        <f t="shared" si="0"/>
        <v>-26.6</v>
      </c>
      <c r="H67" s="59">
        <f t="shared" si="1"/>
        <v>0</v>
      </c>
    </row>
    <row r="68" spans="1:9" ht="23.25" customHeight="1">
      <c r="A68" s="248" t="s">
        <v>104</v>
      </c>
      <c r="B68" s="249" t="s">
        <v>212</v>
      </c>
      <c r="C68" s="245"/>
      <c r="D68" s="237">
        <f t="shared" ref="D68:E68" si="21">D70+D111+D79</f>
        <v>5065.3999999999996</v>
      </c>
      <c r="E68" s="237">
        <f t="shared" si="21"/>
        <v>2211.5</v>
      </c>
      <c r="F68" s="237">
        <f>F70+F111+F79</f>
        <v>1765.3</v>
      </c>
      <c r="G68" s="237">
        <f t="shared" si="0"/>
        <v>-446.20000000000005</v>
      </c>
      <c r="H68" s="237">
        <f t="shared" si="1"/>
        <v>79.823649106940991</v>
      </c>
      <c r="I68" s="68"/>
    </row>
    <row r="69" spans="1:9" ht="23.25" customHeight="1">
      <c r="A69" s="77"/>
      <c r="B69" s="91" t="s">
        <v>96</v>
      </c>
      <c r="C69" s="75"/>
      <c r="D69" s="59"/>
      <c r="E69" s="59"/>
      <c r="F69" s="59"/>
      <c r="G69" s="62"/>
      <c r="H69" s="62"/>
      <c r="I69" s="68"/>
    </row>
    <row r="70" spans="1:9" ht="23.25" customHeight="1">
      <c r="A70" s="156" t="s">
        <v>105</v>
      </c>
      <c r="B70" s="84" t="s">
        <v>100</v>
      </c>
      <c r="C70" s="82">
        <v>1010</v>
      </c>
      <c r="D70" s="65">
        <f t="shared" ref="D70:E70" si="22">D71+D77+D78</f>
        <v>3501.7999999999997</v>
      </c>
      <c r="E70" s="65">
        <f t="shared" si="22"/>
        <v>167</v>
      </c>
      <c r="F70" s="65">
        <f>F71+F77+F78</f>
        <v>80</v>
      </c>
      <c r="G70" s="65">
        <f t="shared" si="0"/>
        <v>-87</v>
      </c>
      <c r="H70" s="65">
        <f t="shared" si="1"/>
        <v>47.904191616766468</v>
      </c>
      <c r="I70" s="68"/>
    </row>
    <row r="71" spans="1:9" ht="29.25" customHeight="1">
      <c r="A71" s="79" t="s">
        <v>270</v>
      </c>
      <c r="B71" s="80" t="s">
        <v>301</v>
      </c>
      <c r="C71" s="81">
        <v>1011</v>
      </c>
      <c r="D71" s="59">
        <f>SUM(D72:D76)</f>
        <v>1761.1000000000001</v>
      </c>
      <c r="E71" s="59">
        <f t="shared" ref="E71" si="23">SUM(E72:E76)</f>
        <v>167</v>
      </c>
      <c r="F71" s="59">
        <f>SUM(F72:F76)</f>
        <v>80</v>
      </c>
      <c r="G71" s="59">
        <f t="shared" si="0"/>
        <v>-87</v>
      </c>
      <c r="H71" s="59">
        <f t="shared" si="1"/>
        <v>47.904191616766468</v>
      </c>
      <c r="I71" s="68"/>
    </row>
    <row r="72" spans="1:9" ht="26.25" customHeight="1">
      <c r="A72" s="79"/>
      <c r="B72" s="164" t="s">
        <v>363</v>
      </c>
      <c r="C72" s="75"/>
      <c r="D72" s="62">
        <v>80</v>
      </c>
      <c r="E72" s="62"/>
      <c r="F72" s="62">
        <v>80</v>
      </c>
      <c r="G72" s="62">
        <f t="shared" si="0"/>
        <v>80</v>
      </c>
      <c r="H72" s="62" t="e">
        <f t="shared" si="1"/>
        <v>#DIV/0!</v>
      </c>
      <c r="I72" s="68"/>
    </row>
    <row r="73" spans="1:9" ht="21.75" customHeight="1">
      <c r="A73" s="79"/>
      <c r="B73" s="164" t="s">
        <v>151</v>
      </c>
      <c r="C73" s="75"/>
      <c r="D73" s="62"/>
      <c r="E73" s="62"/>
      <c r="F73" s="62"/>
      <c r="G73" s="62">
        <f t="shared" si="0"/>
        <v>0</v>
      </c>
      <c r="H73" s="62"/>
      <c r="I73" s="68"/>
    </row>
    <row r="74" spans="1:9" ht="39" customHeight="1">
      <c r="A74" s="79"/>
      <c r="B74" s="157" t="s">
        <v>176</v>
      </c>
      <c r="C74" s="75"/>
      <c r="D74" s="62">
        <v>1464.4</v>
      </c>
      <c r="E74" s="62"/>
      <c r="F74" s="62"/>
      <c r="G74" s="62">
        <f t="shared" si="0"/>
        <v>0</v>
      </c>
      <c r="H74" s="62" t="e">
        <f t="shared" si="1"/>
        <v>#DIV/0!</v>
      </c>
      <c r="I74" s="68"/>
    </row>
    <row r="75" spans="1:9" ht="27" customHeight="1">
      <c r="A75" s="79"/>
      <c r="B75" s="104" t="s">
        <v>192</v>
      </c>
      <c r="C75" s="75"/>
      <c r="D75" s="62">
        <v>161.69999999999999</v>
      </c>
      <c r="E75" s="62">
        <v>150</v>
      </c>
      <c r="F75" s="62"/>
      <c r="G75" s="62">
        <f t="shared" si="0"/>
        <v>-150</v>
      </c>
      <c r="H75" s="62">
        <f t="shared" si="1"/>
        <v>0</v>
      </c>
      <c r="I75" s="68"/>
    </row>
    <row r="76" spans="1:9" ht="24" customHeight="1">
      <c r="A76" s="79"/>
      <c r="B76" s="88" t="s">
        <v>331</v>
      </c>
      <c r="C76" s="75"/>
      <c r="D76" s="62">
        <v>55</v>
      </c>
      <c r="E76" s="62">
        <v>17</v>
      </c>
      <c r="F76" s="62"/>
      <c r="G76" s="62">
        <f t="shared" ref="G76:G139" si="24">F76-E76</f>
        <v>-17</v>
      </c>
      <c r="H76" s="62">
        <f t="shared" ref="H76:H122" si="25">F76/E76*100</f>
        <v>0</v>
      </c>
      <c r="I76" s="68">
        <v>0</v>
      </c>
    </row>
    <row r="77" spans="1:9" ht="25.5" customHeight="1">
      <c r="A77" s="79" t="s">
        <v>272</v>
      </c>
      <c r="B77" s="80" t="s">
        <v>1</v>
      </c>
      <c r="C77" s="81">
        <v>1012</v>
      </c>
      <c r="D77" s="59">
        <v>1446.6</v>
      </c>
      <c r="E77" s="59"/>
      <c r="F77" s="59"/>
      <c r="G77" s="59">
        <f t="shared" si="24"/>
        <v>0</v>
      </c>
      <c r="H77" s="59" t="e">
        <f t="shared" si="25"/>
        <v>#DIV/0!</v>
      </c>
      <c r="I77" s="68"/>
    </row>
    <row r="78" spans="1:9" ht="25.5" customHeight="1">
      <c r="A78" s="79" t="s">
        <v>271</v>
      </c>
      <c r="B78" s="80" t="s">
        <v>2</v>
      </c>
      <c r="C78" s="81">
        <v>1013</v>
      </c>
      <c r="D78" s="59">
        <v>294.10000000000002</v>
      </c>
      <c r="E78" s="59"/>
      <c r="F78" s="59"/>
      <c r="G78" s="59">
        <f t="shared" si="24"/>
        <v>0</v>
      </c>
      <c r="H78" s="59" t="e">
        <f t="shared" si="25"/>
        <v>#DIV/0!</v>
      </c>
      <c r="I78" s="68"/>
    </row>
    <row r="79" spans="1:9" ht="25.5" customHeight="1">
      <c r="A79" s="156" t="s">
        <v>106</v>
      </c>
      <c r="B79" s="159" t="s">
        <v>102</v>
      </c>
      <c r="C79" s="82">
        <v>1020</v>
      </c>
      <c r="D79" s="65">
        <f t="shared" ref="D79:E79" si="26">D80+D98</f>
        <v>1563.6</v>
      </c>
      <c r="E79" s="65">
        <f t="shared" si="26"/>
        <v>2044.4999999999998</v>
      </c>
      <c r="F79" s="65">
        <f t="shared" ref="F79" si="27">F80+F98</f>
        <v>1685.3</v>
      </c>
      <c r="G79" s="65">
        <f t="shared" si="24"/>
        <v>-359.19999999999982</v>
      </c>
      <c r="H79" s="65">
        <f t="shared" si="25"/>
        <v>82.430912203472744</v>
      </c>
      <c r="I79" s="68"/>
    </row>
    <row r="80" spans="1:9" ht="25.5" hidden="1" customHeight="1">
      <c r="A80" s="79" t="s">
        <v>213</v>
      </c>
      <c r="B80" s="80" t="s">
        <v>301</v>
      </c>
      <c r="C80" s="81">
        <v>1021</v>
      </c>
      <c r="D80" s="59">
        <v>0</v>
      </c>
      <c r="E80" s="59">
        <v>0</v>
      </c>
      <c r="F80" s="59">
        <v>0</v>
      </c>
      <c r="G80" s="59">
        <f t="shared" si="24"/>
        <v>0</v>
      </c>
      <c r="H80" s="59"/>
      <c r="I80" s="68"/>
    </row>
    <row r="81" spans="1:9" ht="25.5" hidden="1" customHeight="1">
      <c r="A81" s="79"/>
      <c r="B81" s="85" t="s">
        <v>186</v>
      </c>
      <c r="C81" s="75"/>
      <c r="D81" s="62"/>
      <c r="E81" s="62"/>
      <c r="F81" s="62"/>
      <c r="G81" s="62">
        <f t="shared" si="24"/>
        <v>0</v>
      </c>
      <c r="H81" s="62"/>
      <c r="I81" s="68"/>
    </row>
    <row r="82" spans="1:9" ht="42" hidden="1" customHeight="1">
      <c r="A82" s="79"/>
      <c r="B82" s="92" t="s">
        <v>194</v>
      </c>
      <c r="C82" s="75"/>
      <c r="D82" s="62">
        <f t="shared" ref="D82:E82" si="28">SUM(D83:D90)</f>
        <v>0</v>
      </c>
      <c r="E82" s="62">
        <f t="shared" si="28"/>
        <v>0</v>
      </c>
      <c r="F82" s="62">
        <f>SUM(F83:F90)</f>
        <v>0</v>
      </c>
      <c r="G82" s="62">
        <f t="shared" si="24"/>
        <v>0</v>
      </c>
      <c r="H82" s="62"/>
      <c r="I82" s="68"/>
    </row>
    <row r="83" spans="1:9" ht="24.75" hidden="1" customHeight="1">
      <c r="A83" s="79"/>
      <c r="B83" s="161" t="s">
        <v>251</v>
      </c>
      <c r="C83" s="75"/>
      <c r="D83" s="62"/>
      <c r="E83" s="62"/>
      <c r="F83" s="62"/>
      <c r="G83" s="62">
        <f t="shared" si="24"/>
        <v>0</v>
      </c>
      <c r="H83" s="62"/>
      <c r="I83" s="68"/>
    </row>
    <row r="84" spans="1:9" ht="24.75" hidden="1" customHeight="1">
      <c r="A84" s="79"/>
      <c r="B84" s="161" t="s">
        <v>214</v>
      </c>
      <c r="C84" s="75"/>
      <c r="D84" s="62"/>
      <c r="E84" s="62"/>
      <c r="F84" s="62"/>
      <c r="G84" s="62">
        <f t="shared" si="24"/>
        <v>0</v>
      </c>
      <c r="H84" s="62"/>
      <c r="I84" s="68"/>
    </row>
    <row r="85" spans="1:9" ht="24.75" hidden="1" customHeight="1">
      <c r="A85" s="79"/>
      <c r="B85" s="161" t="s">
        <v>215</v>
      </c>
      <c r="C85" s="75"/>
      <c r="D85" s="62"/>
      <c r="E85" s="62"/>
      <c r="F85" s="62"/>
      <c r="G85" s="62">
        <f t="shared" si="24"/>
        <v>0</v>
      </c>
      <c r="H85" s="62"/>
      <c r="I85" s="68"/>
    </row>
    <row r="86" spans="1:9" ht="24.75" hidden="1" customHeight="1">
      <c r="A86" s="79"/>
      <c r="B86" s="161" t="s">
        <v>216</v>
      </c>
      <c r="C86" s="75"/>
      <c r="D86" s="62"/>
      <c r="E86" s="62"/>
      <c r="F86" s="62"/>
      <c r="G86" s="62">
        <f t="shared" si="24"/>
        <v>0</v>
      </c>
      <c r="H86" s="62"/>
      <c r="I86" s="68"/>
    </row>
    <row r="87" spans="1:9" ht="24.75" hidden="1" customHeight="1">
      <c r="A87" s="79"/>
      <c r="B87" s="161" t="s">
        <v>217</v>
      </c>
      <c r="C87" s="75"/>
      <c r="D87" s="62"/>
      <c r="E87" s="62"/>
      <c r="F87" s="62"/>
      <c r="G87" s="62">
        <f t="shared" si="24"/>
        <v>0</v>
      </c>
      <c r="H87" s="62"/>
      <c r="I87" s="68"/>
    </row>
    <row r="88" spans="1:9" ht="24.75" hidden="1" customHeight="1">
      <c r="A88" s="79"/>
      <c r="B88" s="161" t="s">
        <v>218</v>
      </c>
      <c r="C88" s="75"/>
      <c r="D88" s="62"/>
      <c r="E88" s="62"/>
      <c r="F88" s="62"/>
      <c r="G88" s="62">
        <f t="shared" si="24"/>
        <v>0</v>
      </c>
      <c r="H88" s="62"/>
      <c r="I88" s="68"/>
    </row>
    <row r="89" spans="1:9" ht="24.75" hidden="1" customHeight="1">
      <c r="A89" s="79"/>
      <c r="B89" s="161" t="s">
        <v>219</v>
      </c>
      <c r="C89" s="75"/>
      <c r="D89" s="62"/>
      <c r="E89" s="62"/>
      <c r="F89" s="62"/>
      <c r="G89" s="62">
        <f t="shared" si="24"/>
        <v>0</v>
      </c>
      <c r="H89" s="62"/>
      <c r="I89" s="68"/>
    </row>
    <row r="90" spans="1:9" ht="24.75" hidden="1" customHeight="1">
      <c r="A90" s="79"/>
      <c r="B90" s="161" t="s">
        <v>220</v>
      </c>
      <c r="C90" s="75"/>
      <c r="D90" s="62"/>
      <c r="E90" s="62"/>
      <c r="F90" s="62"/>
      <c r="G90" s="62">
        <f t="shared" si="24"/>
        <v>0</v>
      </c>
      <c r="H90" s="62"/>
      <c r="I90" s="68"/>
    </row>
    <row r="91" spans="1:9" ht="24.75" hidden="1" customHeight="1">
      <c r="A91" s="79"/>
      <c r="B91" s="93" t="s">
        <v>214</v>
      </c>
      <c r="C91" s="75"/>
      <c r="D91" s="62"/>
      <c r="E91" s="62"/>
      <c r="F91" s="62"/>
      <c r="G91" s="62">
        <f t="shared" si="24"/>
        <v>0</v>
      </c>
      <c r="H91" s="62" t="e">
        <f t="shared" si="25"/>
        <v>#DIV/0!</v>
      </c>
      <c r="I91" s="68"/>
    </row>
    <row r="92" spans="1:9" ht="24.75" hidden="1" customHeight="1">
      <c r="A92" s="79"/>
      <c r="B92" s="85" t="s">
        <v>161</v>
      </c>
      <c r="C92" s="75"/>
      <c r="D92" s="62"/>
      <c r="E92" s="62"/>
      <c r="F92" s="62"/>
      <c r="G92" s="62">
        <f t="shared" si="24"/>
        <v>0</v>
      </c>
      <c r="H92" s="62" t="e">
        <f t="shared" si="25"/>
        <v>#DIV/0!</v>
      </c>
      <c r="I92" s="68"/>
    </row>
    <row r="93" spans="1:9" ht="24.75" hidden="1" customHeight="1">
      <c r="A93" s="79"/>
      <c r="B93" s="85" t="s">
        <v>159</v>
      </c>
      <c r="C93" s="75"/>
      <c r="D93" s="62"/>
      <c r="E93" s="62"/>
      <c r="F93" s="62"/>
      <c r="G93" s="62">
        <f t="shared" si="24"/>
        <v>0</v>
      </c>
      <c r="H93" s="62" t="e">
        <f t="shared" si="25"/>
        <v>#DIV/0!</v>
      </c>
      <c r="I93" s="68"/>
    </row>
    <row r="94" spans="1:9" ht="24.75" hidden="1" customHeight="1">
      <c r="A94" s="79"/>
      <c r="B94" s="85" t="s">
        <v>160</v>
      </c>
      <c r="C94" s="75"/>
      <c r="D94" s="62"/>
      <c r="E94" s="62"/>
      <c r="F94" s="62"/>
      <c r="G94" s="62">
        <f t="shared" si="24"/>
        <v>0</v>
      </c>
      <c r="H94" s="62" t="e">
        <f t="shared" si="25"/>
        <v>#DIV/0!</v>
      </c>
      <c r="I94" s="68"/>
    </row>
    <row r="95" spans="1:9" ht="24" hidden="1" customHeight="1">
      <c r="A95" s="79"/>
      <c r="B95" s="85" t="s">
        <v>152</v>
      </c>
      <c r="C95" s="75"/>
      <c r="D95" s="59"/>
      <c r="E95" s="59"/>
      <c r="F95" s="59"/>
      <c r="G95" s="62">
        <f t="shared" si="24"/>
        <v>0</v>
      </c>
      <c r="H95" s="62" t="e">
        <f t="shared" si="25"/>
        <v>#DIV/0!</v>
      </c>
      <c r="I95" s="68"/>
    </row>
    <row r="96" spans="1:9" ht="24.75" hidden="1" customHeight="1">
      <c r="A96" s="79"/>
      <c r="B96" s="46" t="s">
        <v>135</v>
      </c>
      <c r="C96" s="75">
        <v>1022</v>
      </c>
      <c r="D96" s="62"/>
      <c r="E96" s="62"/>
      <c r="F96" s="62"/>
      <c r="G96" s="62">
        <f t="shared" si="24"/>
        <v>0</v>
      </c>
      <c r="H96" s="62" t="e">
        <f t="shared" si="25"/>
        <v>#DIV/0!</v>
      </c>
      <c r="I96" s="68"/>
    </row>
    <row r="97" spans="1:9" ht="24.75" hidden="1" customHeight="1">
      <c r="A97" s="79"/>
      <c r="B97" s="46" t="s">
        <v>136</v>
      </c>
      <c r="C97" s="75">
        <v>1023</v>
      </c>
      <c r="D97" s="62"/>
      <c r="E97" s="62"/>
      <c r="F97" s="62"/>
      <c r="G97" s="62">
        <f t="shared" si="24"/>
        <v>0</v>
      </c>
      <c r="H97" s="62" t="e">
        <f t="shared" si="25"/>
        <v>#DIV/0!</v>
      </c>
      <c r="I97" s="68"/>
    </row>
    <row r="98" spans="1:9" ht="27.75" customHeight="1">
      <c r="A98" s="79" t="s">
        <v>273</v>
      </c>
      <c r="B98" s="80" t="s">
        <v>304</v>
      </c>
      <c r="C98" s="81">
        <v>1025</v>
      </c>
      <c r="D98" s="59">
        <f t="shared" ref="D98:E98" si="29">SUM(D99:D110)</f>
        <v>1563.6</v>
      </c>
      <c r="E98" s="59">
        <f t="shared" si="29"/>
        <v>2044.4999999999998</v>
      </c>
      <c r="F98" s="59">
        <f>SUM(F99:F110)</f>
        <v>1685.3</v>
      </c>
      <c r="G98" s="59">
        <f t="shared" si="24"/>
        <v>-359.19999999999982</v>
      </c>
      <c r="H98" s="59">
        <f t="shared" si="25"/>
        <v>82.430912203472744</v>
      </c>
      <c r="I98" s="68"/>
    </row>
    <row r="99" spans="1:9" ht="69.75" customHeight="1">
      <c r="A99" s="79"/>
      <c r="B99" s="153" t="s">
        <v>259</v>
      </c>
      <c r="C99" s="75"/>
      <c r="D99" s="62"/>
      <c r="E99" s="62"/>
      <c r="F99" s="62"/>
      <c r="G99" s="62">
        <f t="shared" si="24"/>
        <v>0</v>
      </c>
      <c r="H99" s="62"/>
      <c r="I99" s="68"/>
    </row>
    <row r="100" spans="1:9" ht="22.5" customHeight="1">
      <c r="A100" s="79"/>
      <c r="B100" s="153" t="s">
        <v>137</v>
      </c>
      <c r="C100" s="75"/>
      <c r="D100" s="62"/>
      <c r="E100" s="62"/>
      <c r="F100" s="62"/>
      <c r="G100" s="62">
        <f t="shared" si="24"/>
        <v>0</v>
      </c>
      <c r="H100" s="62"/>
      <c r="I100" s="68"/>
    </row>
    <row r="101" spans="1:9" ht="30" hidden="1" customHeight="1">
      <c r="A101" s="79"/>
      <c r="B101" s="83" t="s">
        <v>177</v>
      </c>
      <c r="C101" s="75"/>
      <c r="D101" s="62"/>
      <c r="E101" s="62"/>
      <c r="F101" s="62"/>
      <c r="G101" s="62">
        <f t="shared" si="24"/>
        <v>0</v>
      </c>
      <c r="H101" s="62" t="e">
        <f t="shared" si="25"/>
        <v>#DIV/0!</v>
      </c>
      <c r="I101" s="68"/>
    </row>
    <row r="102" spans="1:9" ht="38.25" customHeight="1">
      <c r="A102" s="79"/>
      <c r="B102" s="149" t="s">
        <v>252</v>
      </c>
      <c r="C102" s="75"/>
      <c r="D102" s="62">
        <v>250</v>
      </c>
      <c r="E102" s="62"/>
      <c r="F102" s="62"/>
      <c r="G102" s="62">
        <f t="shared" si="24"/>
        <v>0</v>
      </c>
      <c r="H102" s="62" t="e">
        <f t="shared" si="25"/>
        <v>#DIV/0!</v>
      </c>
      <c r="I102" s="68"/>
    </row>
    <row r="103" spans="1:9" ht="24" hidden="1" customHeight="1">
      <c r="A103" s="79"/>
      <c r="B103" s="153" t="s">
        <v>221</v>
      </c>
      <c r="C103" s="75"/>
      <c r="D103" s="62"/>
      <c r="E103" s="62"/>
      <c r="F103" s="62"/>
      <c r="G103" s="62">
        <f t="shared" si="24"/>
        <v>0</v>
      </c>
      <c r="H103" s="62"/>
      <c r="I103" s="68"/>
    </row>
    <row r="104" spans="1:9" ht="23.25" customHeight="1">
      <c r="A104" s="79"/>
      <c r="B104" s="153" t="s">
        <v>260</v>
      </c>
      <c r="C104" s="75"/>
      <c r="D104" s="62"/>
      <c r="E104" s="62"/>
      <c r="F104" s="62"/>
      <c r="G104" s="62">
        <f t="shared" si="24"/>
        <v>0</v>
      </c>
      <c r="H104" s="62"/>
      <c r="I104" s="68"/>
    </row>
    <row r="105" spans="1:9" ht="26.25" customHeight="1">
      <c r="A105" s="79"/>
      <c r="B105" s="76" t="s">
        <v>258</v>
      </c>
      <c r="C105" s="151"/>
      <c r="D105" s="62"/>
      <c r="E105" s="62"/>
      <c r="F105" s="62"/>
      <c r="G105" s="62">
        <f t="shared" si="24"/>
        <v>0</v>
      </c>
      <c r="H105" s="62"/>
      <c r="I105" s="68"/>
    </row>
    <row r="106" spans="1:9" ht="61.5" hidden="1" customHeight="1">
      <c r="A106" s="79"/>
      <c r="B106" s="153" t="s">
        <v>259</v>
      </c>
      <c r="C106" s="152"/>
      <c r="D106" s="62"/>
      <c r="E106" s="62"/>
      <c r="F106" s="62"/>
      <c r="G106" s="62">
        <f t="shared" si="24"/>
        <v>0</v>
      </c>
      <c r="H106" s="62" t="e">
        <f t="shared" si="25"/>
        <v>#DIV/0!</v>
      </c>
      <c r="I106" s="68"/>
    </row>
    <row r="107" spans="1:9" ht="30" customHeight="1">
      <c r="A107" s="79"/>
      <c r="B107" s="150" t="s">
        <v>161</v>
      </c>
      <c r="C107" s="75"/>
      <c r="D107" s="62">
        <v>909.8</v>
      </c>
      <c r="E107" s="62">
        <v>1617.8</v>
      </c>
      <c r="F107" s="62">
        <v>1298.7</v>
      </c>
      <c r="G107" s="62">
        <f t="shared" si="24"/>
        <v>-319.09999999999991</v>
      </c>
      <c r="H107" s="62">
        <f t="shared" si="25"/>
        <v>80.275683026332061</v>
      </c>
      <c r="I107" s="68"/>
    </row>
    <row r="108" spans="1:9" ht="30" customHeight="1">
      <c r="A108" s="79"/>
      <c r="B108" s="150" t="s">
        <v>159</v>
      </c>
      <c r="C108" s="75"/>
      <c r="D108" s="62">
        <v>34.799999999999997</v>
      </c>
      <c r="E108" s="62">
        <v>32.799999999999997</v>
      </c>
      <c r="F108" s="62">
        <v>38.799999999999997</v>
      </c>
      <c r="G108" s="62">
        <f t="shared" si="24"/>
        <v>6</v>
      </c>
      <c r="H108" s="62">
        <f t="shared" si="25"/>
        <v>118.29268292682926</v>
      </c>
      <c r="I108" s="68"/>
    </row>
    <row r="109" spans="1:9" ht="30" customHeight="1">
      <c r="A109" s="79"/>
      <c r="B109" s="150" t="s">
        <v>160</v>
      </c>
      <c r="C109" s="75"/>
      <c r="D109" s="62">
        <v>346.6</v>
      </c>
      <c r="E109" s="62">
        <v>375.3</v>
      </c>
      <c r="F109" s="62">
        <v>327.7</v>
      </c>
      <c r="G109" s="62">
        <f t="shared" si="24"/>
        <v>-47.600000000000023</v>
      </c>
      <c r="H109" s="62">
        <f t="shared" si="25"/>
        <v>87.316813216093777</v>
      </c>
      <c r="I109" s="68"/>
    </row>
    <row r="110" spans="1:9" ht="27.75" customHeight="1">
      <c r="A110" s="89"/>
      <c r="B110" s="78" t="s">
        <v>152</v>
      </c>
      <c r="C110" s="75"/>
      <c r="D110" s="62">
        <v>22.4</v>
      </c>
      <c r="E110" s="62">
        <v>18.600000000000001</v>
      </c>
      <c r="F110" s="62">
        <v>20.100000000000001</v>
      </c>
      <c r="G110" s="62">
        <f t="shared" si="24"/>
        <v>1.5</v>
      </c>
      <c r="H110" s="62">
        <f t="shared" si="25"/>
        <v>108.06451612903226</v>
      </c>
      <c r="I110" s="68"/>
    </row>
    <row r="111" spans="1:9" ht="26.25" hidden="1" customHeight="1">
      <c r="A111" s="79" t="s">
        <v>107</v>
      </c>
      <c r="B111" s="88" t="s">
        <v>103</v>
      </c>
      <c r="C111" s="75">
        <v>1030</v>
      </c>
      <c r="D111" s="199">
        <f>D112</f>
        <v>0</v>
      </c>
      <c r="E111" s="61">
        <f>E112</f>
        <v>0</v>
      </c>
      <c r="F111" s="61">
        <f>F112</f>
        <v>0</v>
      </c>
      <c r="G111" s="62">
        <f t="shared" si="24"/>
        <v>0</v>
      </c>
      <c r="H111" s="62" t="e">
        <f t="shared" si="25"/>
        <v>#DIV/0!</v>
      </c>
      <c r="I111" s="68"/>
    </row>
    <row r="112" spans="1:9" ht="24.75" hidden="1" customHeight="1">
      <c r="A112" s="79"/>
      <c r="B112" s="88" t="s">
        <v>154</v>
      </c>
      <c r="C112" s="75">
        <v>1031</v>
      </c>
      <c r="D112" s="198"/>
      <c r="E112" s="62"/>
      <c r="F112" s="62"/>
      <c r="G112" s="62">
        <f t="shared" si="24"/>
        <v>0</v>
      </c>
      <c r="H112" s="62" t="e">
        <f t="shared" si="25"/>
        <v>#DIV/0!</v>
      </c>
      <c r="I112" s="68"/>
    </row>
    <row r="113" spans="1:9" ht="24.75" customHeight="1">
      <c r="A113" s="95" t="s">
        <v>117</v>
      </c>
      <c r="B113" s="96" t="s">
        <v>118</v>
      </c>
      <c r="C113" s="75"/>
      <c r="D113" s="61">
        <f>D115+D123+D142</f>
        <v>0</v>
      </c>
      <c r="E113" s="61">
        <f>E115+E123+E142</f>
        <v>0</v>
      </c>
      <c r="F113" s="61">
        <f>F115+F123+F142</f>
        <v>0</v>
      </c>
      <c r="G113" s="62">
        <f t="shared" si="24"/>
        <v>0</v>
      </c>
      <c r="H113" s="62"/>
      <c r="I113" s="68"/>
    </row>
    <row r="114" spans="1:9" ht="28.5" customHeight="1">
      <c r="A114" s="79"/>
      <c r="B114" s="78" t="s">
        <v>96</v>
      </c>
      <c r="C114" s="75"/>
      <c r="D114" s="62"/>
      <c r="E114" s="62"/>
      <c r="F114" s="62"/>
      <c r="G114" s="62">
        <f t="shared" si="24"/>
        <v>0</v>
      </c>
      <c r="H114" s="62"/>
      <c r="I114" s="68"/>
    </row>
    <row r="115" spans="1:9" ht="24.75" customHeight="1">
      <c r="A115" s="156" t="s">
        <v>119</v>
      </c>
      <c r="B115" s="163" t="s">
        <v>100</v>
      </c>
      <c r="C115" s="82">
        <v>1010</v>
      </c>
      <c r="D115" s="65">
        <f>D116+D119+D120+D121</f>
        <v>0</v>
      </c>
      <c r="E115" s="61">
        <f>E116+E119+E120+E121</f>
        <v>0</v>
      </c>
      <c r="F115" s="61">
        <f>F116+F119+F120+F121</f>
        <v>0</v>
      </c>
      <c r="G115" s="62">
        <f t="shared" si="24"/>
        <v>0</v>
      </c>
      <c r="H115" s="62"/>
      <c r="I115" s="68"/>
    </row>
    <row r="116" spans="1:9" ht="24.75" customHeight="1">
      <c r="A116" s="79" t="s">
        <v>274</v>
      </c>
      <c r="B116" s="80" t="s">
        <v>301</v>
      </c>
      <c r="C116" s="81">
        <v>1011</v>
      </c>
      <c r="D116" s="59">
        <f>D117+D118</f>
        <v>0</v>
      </c>
      <c r="E116" s="62">
        <f>E117+E118</f>
        <v>0</v>
      </c>
      <c r="F116" s="62">
        <f>F117+F118</f>
        <v>0</v>
      </c>
      <c r="G116" s="62">
        <f t="shared" si="24"/>
        <v>0</v>
      </c>
      <c r="H116" s="62"/>
      <c r="I116" s="68"/>
    </row>
    <row r="117" spans="1:9" ht="30" customHeight="1">
      <c r="A117" s="79"/>
      <c r="B117" s="165" t="s">
        <v>169</v>
      </c>
      <c r="C117" s="75"/>
      <c r="D117" s="62"/>
      <c r="E117" s="62"/>
      <c r="F117" s="62"/>
      <c r="G117" s="62">
        <f t="shared" si="24"/>
        <v>0</v>
      </c>
      <c r="H117" s="62"/>
      <c r="I117" s="68"/>
    </row>
    <row r="118" spans="1:9" ht="30" customHeight="1">
      <c r="A118" s="79"/>
      <c r="B118" s="164" t="s">
        <v>154</v>
      </c>
      <c r="C118" s="75"/>
      <c r="D118" s="62"/>
      <c r="E118" s="62"/>
      <c r="F118" s="62"/>
      <c r="G118" s="62">
        <f t="shared" si="24"/>
        <v>0</v>
      </c>
      <c r="H118" s="62"/>
      <c r="I118" s="68"/>
    </row>
    <row r="119" spans="1:9" ht="30" customHeight="1">
      <c r="A119" s="79" t="s">
        <v>275</v>
      </c>
      <c r="B119" s="80" t="s">
        <v>1</v>
      </c>
      <c r="C119" s="81">
        <v>1012</v>
      </c>
      <c r="D119" s="59"/>
      <c r="E119" s="62"/>
      <c r="F119" s="62"/>
      <c r="G119" s="62">
        <f t="shared" si="24"/>
        <v>0</v>
      </c>
      <c r="H119" s="62"/>
      <c r="I119" s="68"/>
    </row>
    <row r="120" spans="1:9" ht="27.75" customHeight="1">
      <c r="A120" s="79" t="s">
        <v>276</v>
      </c>
      <c r="B120" s="80" t="s">
        <v>2</v>
      </c>
      <c r="C120" s="81">
        <v>1013</v>
      </c>
      <c r="D120" s="59"/>
      <c r="E120" s="62"/>
      <c r="F120" s="62"/>
      <c r="G120" s="62">
        <f t="shared" si="24"/>
        <v>0</v>
      </c>
      <c r="H120" s="62"/>
      <c r="I120" s="68"/>
    </row>
    <row r="121" spans="1:9" ht="27.75" hidden="1" customHeight="1">
      <c r="A121" s="79"/>
      <c r="B121" s="46" t="s">
        <v>141</v>
      </c>
      <c r="C121" s="75">
        <v>1015</v>
      </c>
      <c r="D121" s="59"/>
      <c r="E121" s="62"/>
      <c r="F121" s="62"/>
      <c r="G121" s="62">
        <f t="shared" si="24"/>
        <v>0</v>
      </c>
      <c r="H121" s="62" t="e">
        <f t="shared" si="25"/>
        <v>#DIV/0!</v>
      </c>
      <c r="I121" s="68"/>
    </row>
    <row r="122" spans="1:9" ht="27.75" hidden="1" customHeight="1">
      <c r="A122" s="79"/>
      <c r="B122" s="88"/>
      <c r="C122" s="75"/>
      <c r="D122" s="59"/>
      <c r="E122" s="62"/>
      <c r="F122" s="62"/>
      <c r="G122" s="62">
        <f t="shared" si="24"/>
        <v>0</v>
      </c>
      <c r="H122" s="62" t="e">
        <f t="shared" si="25"/>
        <v>#DIV/0!</v>
      </c>
      <c r="I122" s="68"/>
    </row>
    <row r="123" spans="1:9" ht="27.75" customHeight="1">
      <c r="A123" s="156" t="s">
        <v>120</v>
      </c>
      <c r="B123" s="163" t="s">
        <v>102</v>
      </c>
      <c r="C123" s="82">
        <v>1020</v>
      </c>
      <c r="D123" s="65">
        <f t="shared" ref="D123" si="30">D125+D126+D127+D128</f>
        <v>0</v>
      </c>
      <c r="E123" s="61">
        <f>E125+E126+E127+E128</f>
        <v>0</v>
      </c>
      <c r="F123" s="61">
        <v>0</v>
      </c>
      <c r="G123" s="62">
        <f t="shared" si="24"/>
        <v>0</v>
      </c>
      <c r="H123" s="62"/>
      <c r="I123" s="68"/>
    </row>
    <row r="124" spans="1:9" ht="27.75" customHeight="1">
      <c r="A124" s="79" t="s">
        <v>306</v>
      </c>
      <c r="B124" s="80" t="s">
        <v>301</v>
      </c>
      <c r="C124" s="81">
        <v>1021</v>
      </c>
      <c r="D124" s="59">
        <f>D125</f>
        <v>0</v>
      </c>
      <c r="E124" s="62"/>
      <c r="F124" s="62"/>
      <c r="G124" s="62">
        <f t="shared" si="24"/>
        <v>0</v>
      </c>
      <c r="H124" s="62"/>
      <c r="I124" s="68"/>
    </row>
    <row r="125" spans="1:9" ht="27.75" customHeight="1">
      <c r="A125" s="79"/>
      <c r="B125" s="153" t="s">
        <v>277</v>
      </c>
      <c r="C125" s="75"/>
      <c r="D125" s="62"/>
      <c r="E125" s="62"/>
      <c r="F125" s="62"/>
      <c r="G125" s="62">
        <f t="shared" si="24"/>
        <v>0</v>
      </c>
      <c r="H125" s="62"/>
      <c r="I125" s="68"/>
    </row>
    <row r="126" spans="1:9" ht="26.25" customHeight="1">
      <c r="A126" s="79" t="s">
        <v>278</v>
      </c>
      <c r="B126" s="80" t="s">
        <v>1</v>
      </c>
      <c r="C126" s="81">
        <v>1022</v>
      </c>
      <c r="D126" s="59"/>
      <c r="E126" s="62"/>
      <c r="F126" s="62"/>
      <c r="G126" s="62">
        <f t="shared" si="24"/>
        <v>0</v>
      </c>
      <c r="H126" s="62"/>
      <c r="I126" s="68"/>
    </row>
    <row r="127" spans="1:9" ht="27.75" customHeight="1">
      <c r="A127" s="79" t="s">
        <v>279</v>
      </c>
      <c r="B127" s="80" t="s">
        <v>2</v>
      </c>
      <c r="C127" s="81">
        <v>1023</v>
      </c>
      <c r="D127" s="59"/>
      <c r="E127" s="62"/>
      <c r="F127" s="62"/>
      <c r="G127" s="62">
        <f t="shared" si="24"/>
        <v>0</v>
      </c>
      <c r="H127" s="62"/>
      <c r="I127" s="68"/>
    </row>
    <row r="128" spans="1:9" ht="27.75" customHeight="1">
      <c r="A128" s="79" t="s">
        <v>281</v>
      </c>
      <c r="B128" s="80" t="s">
        <v>304</v>
      </c>
      <c r="C128" s="81">
        <v>1025</v>
      </c>
      <c r="D128" s="59">
        <f>SUM(D129:D141)</f>
        <v>0</v>
      </c>
      <c r="E128" s="61">
        <f>SUM(E129:E141)</f>
        <v>0</v>
      </c>
      <c r="F128" s="61">
        <f>SUM(F129:F141)</f>
        <v>0</v>
      </c>
      <c r="G128" s="62">
        <f t="shared" si="24"/>
        <v>0</v>
      </c>
      <c r="H128" s="62"/>
      <c r="I128" s="68"/>
    </row>
    <row r="129" spans="1:9" ht="27.75" hidden="1" customHeight="1">
      <c r="A129" s="79"/>
      <c r="B129" s="153" t="s">
        <v>137</v>
      </c>
      <c r="C129" s="75"/>
      <c r="D129" s="62"/>
      <c r="E129" s="62"/>
      <c r="F129" s="62"/>
      <c r="G129" s="62">
        <f t="shared" si="24"/>
        <v>0</v>
      </c>
      <c r="H129" s="62"/>
      <c r="I129" s="68"/>
    </row>
    <row r="130" spans="1:9" ht="27.75" hidden="1" customHeight="1">
      <c r="A130" s="79"/>
      <c r="B130" s="153" t="s">
        <v>170</v>
      </c>
      <c r="C130" s="75"/>
      <c r="D130" s="62"/>
      <c r="E130" s="62"/>
      <c r="F130" s="62"/>
      <c r="G130" s="62">
        <f t="shared" si="24"/>
        <v>0</v>
      </c>
      <c r="H130" s="62"/>
      <c r="I130" s="68"/>
    </row>
    <row r="131" spans="1:9" ht="27.75" hidden="1" customHeight="1">
      <c r="A131" s="79"/>
      <c r="B131" s="153" t="s">
        <v>138</v>
      </c>
      <c r="C131" s="75"/>
      <c r="D131" s="62"/>
      <c r="E131" s="62"/>
      <c r="F131" s="62"/>
      <c r="G131" s="62">
        <f t="shared" si="24"/>
        <v>0</v>
      </c>
      <c r="H131" s="62"/>
      <c r="I131" s="68"/>
    </row>
    <row r="132" spans="1:9" ht="27.75" hidden="1" customHeight="1">
      <c r="A132" s="79"/>
      <c r="B132" s="153" t="s">
        <v>172</v>
      </c>
      <c r="C132" s="75"/>
      <c r="D132" s="62"/>
      <c r="E132" s="62"/>
      <c r="F132" s="62"/>
      <c r="G132" s="62">
        <f t="shared" si="24"/>
        <v>0</v>
      </c>
      <c r="H132" s="62"/>
      <c r="I132" s="68"/>
    </row>
    <row r="133" spans="1:9" ht="27.75" hidden="1" customHeight="1">
      <c r="A133" s="79"/>
      <c r="B133" s="104" t="s">
        <v>202</v>
      </c>
      <c r="C133" s="75"/>
      <c r="D133" s="62"/>
      <c r="E133" s="62"/>
      <c r="F133" s="62"/>
      <c r="G133" s="62">
        <f t="shared" si="24"/>
        <v>0</v>
      </c>
      <c r="H133" s="62"/>
      <c r="I133" s="68"/>
    </row>
    <row r="134" spans="1:9" ht="27.75" hidden="1" customHeight="1">
      <c r="A134" s="79"/>
      <c r="B134" s="153" t="s">
        <v>197</v>
      </c>
      <c r="C134" s="75"/>
      <c r="D134" s="62"/>
      <c r="E134" s="62"/>
      <c r="F134" s="62"/>
      <c r="G134" s="62">
        <f t="shared" si="24"/>
        <v>0</v>
      </c>
      <c r="H134" s="62"/>
      <c r="I134" s="68"/>
    </row>
    <row r="135" spans="1:9" ht="27.75" hidden="1" customHeight="1">
      <c r="A135" s="79"/>
      <c r="B135" s="153" t="s">
        <v>140</v>
      </c>
      <c r="C135" s="75"/>
      <c r="D135" s="62"/>
      <c r="E135" s="62"/>
      <c r="F135" s="62"/>
      <c r="G135" s="62">
        <f t="shared" si="24"/>
        <v>0</v>
      </c>
      <c r="H135" s="62"/>
      <c r="I135" s="68"/>
    </row>
    <row r="136" spans="1:9" ht="27.75" hidden="1" customHeight="1">
      <c r="A136" s="79"/>
      <c r="B136" s="153" t="s">
        <v>173</v>
      </c>
      <c r="C136" s="75"/>
      <c r="D136" s="62"/>
      <c r="E136" s="62"/>
      <c r="F136" s="62"/>
      <c r="G136" s="62">
        <f t="shared" si="24"/>
        <v>0</v>
      </c>
      <c r="H136" s="62"/>
      <c r="I136" s="68"/>
    </row>
    <row r="137" spans="1:9" ht="32.25" hidden="1" customHeight="1">
      <c r="A137" s="79"/>
      <c r="B137" s="153" t="s">
        <v>175</v>
      </c>
      <c r="C137" s="75"/>
      <c r="D137" s="62"/>
      <c r="E137" s="62"/>
      <c r="F137" s="62"/>
      <c r="G137" s="62">
        <f t="shared" si="24"/>
        <v>0</v>
      </c>
      <c r="H137" s="62"/>
      <c r="I137" s="68"/>
    </row>
    <row r="138" spans="1:9" ht="31.5" hidden="1" customHeight="1">
      <c r="A138" s="79"/>
      <c r="B138" s="165" t="s">
        <v>174</v>
      </c>
      <c r="C138" s="75"/>
      <c r="D138" s="62"/>
      <c r="E138" s="94"/>
      <c r="F138" s="94"/>
      <c r="G138" s="62">
        <f t="shared" si="24"/>
        <v>0</v>
      </c>
      <c r="H138" s="62"/>
      <c r="I138" s="68"/>
    </row>
    <row r="139" spans="1:9" ht="24.75" hidden="1" customHeight="1">
      <c r="A139" s="79"/>
      <c r="B139" s="72" t="s">
        <v>150</v>
      </c>
      <c r="C139" s="75"/>
      <c r="D139" s="94">
        <v>0</v>
      </c>
      <c r="E139" s="94">
        <v>0</v>
      </c>
      <c r="F139" s="94">
        <v>0</v>
      </c>
      <c r="G139" s="62">
        <f t="shared" si="24"/>
        <v>0</v>
      </c>
      <c r="H139" s="62"/>
      <c r="I139" s="68"/>
    </row>
    <row r="140" spans="1:9" ht="24.75" hidden="1" customHeight="1">
      <c r="A140" s="79"/>
      <c r="B140" s="72" t="s">
        <v>141</v>
      </c>
      <c r="C140" s="75"/>
      <c r="D140" s="94">
        <v>0</v>
      </c>
      <c r="E140" s="94"/>
      <c r="F140" s="94">
        <v>0</v>
      </c>
      <c r="G140" s="62">
        <f t="shared" ref="G140:G203" si="31">F140-E140</f>
        <v>0</v>
      </c>
      <c r="H140" s="62"/>
      <c r="I140" s="68"/>
    </row>
    <row r="141" spans="1:9" ht="24.75" hidden="1" customHeight="1">
      <c r="A141" s="79"/>
      <c r="B141" s="88" t="s">
        <v>144</v>
      </c>
      <c r="C141" s="75"/>
      <c r="D141" s="62">
        <v>0</v>
      </c>
      <c r="E141" s="62">
        <v>0</v>
      </c>
      <c r="F141" s="62">
        <v>0</v>
      </c>
      <c r="G141" s="62">
        <f t="shared" si="31"/>
        <v>0</v>
      </c>
      <c r="H141" s="62"/>
      <c r="I141" s="68"/>
    </row>
    <row r="142" spans="1:9" ht="24.75" customHeight="1">
      <c r="A142" s="156" t="s">
        <v>222</v>
      </c>
      <c r="B142" s="163" t="s">
        <v>103</v>
      </c>
      <c r="C142" s="82">
        <v>1030</v>
      </c>
      <c r="D142" s="65">
        <f>D144+D145+D146</f>
        <v>0</v>
      </c>
      <c r="E142" s="65">
        <f>E144+E145+E146</f>
        <v>0</v>
      </c>
      <c r="F142" s="65">
        <v>0</v>
      </c>
      <c r="G142" s="62">
        <f t="shared" si="31"/>
        <v>0</v>
      </c>
      <c r="H142" s="62"/>
      <c r="I142" s="68"/>
    </row>
    <row r="143" spans="1:9" ht="24.75" hidden="1" customHeight="1">
      <c r="A143" s="79"/>
      <c r="B143" s="88" t="s">
        <v>154</v>
      </c>
      <c r="C143" s="75">
        <v>1031</v>
      </c>
      <c r="D143" s="65"/>
      <c r="E143" s="65"/>
      <c r="F143" s="65"/>
      <c r="G143" s="62">
        <f t="shared" si="31"/>
        <v>0</v>
      </c>
      <c r="H143" s="62"/>
      <c r="I143" s="68"/>
    </row>
    <row r="144" spans="1:9" ht="30" customHeight="1">
      <c r="A144" s="79" t="s">
        <v>282</v>
      </c>
      <c r="B144" s="80" t="s">
        <v>1</v>
      </c>
      <c r="C144" s="81">
        <v>1032</v>
      </c>
      <c r="D144" s="59"/>
      <c r="E144" s="59"/>
      <c r="F144" s="59"/>
      <c r="G144" s="62">
        <f t="shared" si="31"/>
        <v>0</v>
      </c>
      <c r="H144" s="62"/>
      <c r="I144" s="68"/>
    </row>
    <row r="145" spans="1:9" ht="30.75" customHeight="1">
      <c r="A145" s="79" t="s">
        <v>280</v>
      </c>
      <c r="B145" s="80" t="s">
        <v>2</v>
      </c>
      <c r="C145" s="81">
        <v>1033</v>
      </c>
      <c r="D145" s="59"/>
      <c r="E145" s="59"/>
      <c r="F145" s="59"/>
      <c r="G145" s="62">
        <f t="shared" si="31"/>
        <v>0</v>
      </c>
      <c r="H145" s="62"/>
      <c r="I145" s="68"/>
    </row>
    <row r="146" spans="1:9" ht="28.5" customHeight="1">
      <c r="A146" s="79" t="s">
        <v>283</v>
      </c>
      <c r="B146" s="46" t="s">
        <v>284</v>
      </c>
      <c r="C146" s="81">
        <v>1035</v>
      </c>
      <c r="D146" s="59"/>
      <c r="E146" s="59">
        <v>0</v>
      </c>
      <c r="F146" s="59"/>
      <c r="G146" s="62">
        <f t="shared" si="31"/>
        <v>0</v>
      </c>
      <c r="H146" s="62"/>
      <c r="I146" s="68"/>
    </row>
    <row r="147" spans="1:9" ht="24.75" hidden="1" customHeight="1">
      <c r="A147" s="95" t="s">
        <v>121</v>
      </c>
      <c r="B147" s="96" t="s">
        <v>122</v>
      </c>
      <c r="C147" s="75"/>
      <c r="D147" s="198"/>
      <c r="E147" s="62"/>
      <c r="F147" s="62"/>
      <c r="G147" s="62">
        <f t="shared" si="31"/>
        <v>0</v>
      </c>
      <c r="H147" s="62" t="e">
        <f t="shared" ref="H147:H201" si="32">F147/E147*100</f>
        <v>#DIV/0!</v>
      </c>
      <c r="I147" s="68"/>
    </row>
    <row r="148" spans="1:9" ht="36" hidden="1" customHeight="1">
      <c r="A148" s="79"/>
      <c r="B148" s="88" t="s">
        <v>96</v>
      </c>
      <c r="C148" s="75"/>
      <c r="D148" s="198"/>
      <c r="E148" s="62"/>
      <c r="F148" s="62"/>
      <c r="G148" s="62">
        <f t="shared" si="31"/>
        <v>0</v>
      </c>
      <c r="H148" s="62" t="e">
        <f t="shared" si="32"/>
        <v>#DIV/0!</v>
      </c>
      <c r="I148" s="68"/>
    </row>
    <row r="149" spans="1:9" ht="24.75" hidden="1" customHeight="1">
      <c r="A149" s="79" t="s">
        <v>123</v>
      </c>
      <c r="B149" s="88" t="s">
        <v>100</v>
      </c>
      <c r="C149" s="75">
        <v>1010</v>
      </c>
      <c r="D149" s="198"/>
      <c r="E149" s="62"/>
      <c r="F149" s="62"/>
      <c r="G149" s="62">
        <f t="shared" si="31"/>
        <v>0</v>
      </c>
      <c r="H149" s="62" t="e">
        <f t="shared" si="32"/>
        <v>#DIV/0!</v>
      </c>
      <c r="I149" s="68"/>
    </row>
    <row r="150" spans="1:9" ht="32.25" hidden="1" customHeight="1">
      <c r="A150" s="79"/>
      <c r="B150" s="88"/>
      <c r="C150" s="75"/>
      <c r="D150" s="198"/>
      <c r="E150" s="62"/>
      <c r="F150" s="62"/>
      <c r="G150" s="62">
        <f t="shared" si="31"/>
        <v>0</v>
      </c>
      <c r="H150" s="62" t="e">
        <f t="shared" si="32"/>
        <v>#DIV/0!</v>
      </c>
      <c r="I150" s="68"/>
    </row>
    <row r="151" spans="1:9" ht="24.75" hidden="1" customHeight="1">
      <c r="A151" s="79" t="s">
        <v>124</v>
      </c>
      <c r="B151" s="88" t="s">
        <v>102</v>
      </c>
      <c r="C151" s="75">
        <v>1020</v>
      </c>
      <c r="D151" s="200"/>
      <c r="E151" s="59"/>
      <c r="F151" s="59"/>
      <c r="G151" s="62">
        <f t="shared" si="31"/>
        <v>0</v>
      </c>
      <c r="H151" s="62" t="e">
        <f t="shared" si="32"/>
        <v>#DIV/0!</v>
      </c>
      <c r="I151" s="68"/>
    </row>
    <row r="152" spans="1:9" ht="32.25" hidden="1" customHeight="1">
      <c r="A152" s="79"/>
      <c r="B152" s="88"/>
      <c r="C152" s="88"/>
      <c r="D152" s="200"/>
      <c r="E152" s="59"/>
      <c r="F152" s="59"/>
      <c r="G152" s="62">
        <f t="shared" si="31"/>
        <v>0</v>
      </c>
      <c r="H152" s="62" t="e">
        <f t="shared" si="32"/>
        <v>#DIV/0!</v>
      </c>
      <c r="I152" s="68"/>
    </row>
    <row r="153" spans="1:9" ht="30.75" hidden="1" customHeight="1">
      <c r="A153" s="79" t="s">
        <v>125</v>
      </c>
      <c r="B153" s="88" t="s">
        <v>103</v>
      </c>
      <c r="C153" s="97">
        <v>1030</v>
      </c>
      <c r="D153" s="198"/>
      <c r="E153" s="62"/>
      <c r="F153" s="62"/>
      <c r="G153" s="62">
        <f t="shared" si="31"/>
        <v>0</v>
      </c>
      <c r="H153" s="62" t="e">
        <f t="shared" si="32"/>
        <v>#DIV/0!</v>
      </c>
      <c r="I153" s="68"/>
    </row>
    <row r="154" spans="1:9" ht="26.25" hidden="1" customHeight="1">
      <c r="A154" s="79"/>
      <c r="B154" s="88"/>
      <c r="C154" s="97"/>
      <c r="D154" s="198"/>
      <c r="E154" s="62"/>
      <c r="F154" s="62"/>
      <c r="G154" s="62">
        <f t="shared" si="31"/>
        <v>0</v>
      </c>
      <c r="H154" s="62" t="e">
        <f t="shared" si="32"/>
        <v>#DIV/0!</v>
      </c>
      <c r="I154" s="68"/>
    </row>
    <row r="155" spans="1:9" ht="24.75" customHeight="1">
      <c r="A155" s="234" t="s">
        <v>121</v>
      </c>
      <c r="B155" s="235" t="s">
        <v>223</v>
      </c>
      <c r="C155" s="236"/>
      <c r="D155" s="237">
        <f>D157</f>
        <v>299.60000000000002</v>
      </c>
      <c r="E155" s="237">
        <f>E157</f>
        <v>62.6</v>
      </c>
      <c r="F155" s="237">
        <f>F157</f>
        <v>10.899999999999999</v>
      </c>
      <c r="G155" s="237">
        <f t="shared" si="31"/>
        <v>-51.7</v>
      </c>
      <c r="H155" s="237">
        <f t="shared" si="32"/>
        <v>17.412140575079871</v>
      </c>
      <c r="I155" s="68"/>
    </row>
    <row r="156" spans="1:9" ht="32.25" customHeight="1">
      <c r="A156" s="79"/>
      <c r="B156" s="78" t="s">
        <v>96</v>
      </c>
      <c r="C156" s="75"/>
      <c r="D156" s="65"/>
      <c r="E156" s="65"/>
      <c r="F156" s="65"/>
      <c r="G156" s="62"/>
      <c r="H156" s="62"/>
      <c r="I156" s="68"/>
    </row>
    <row r="157" spans="1:9" ht="33" customHeight="1">
      <c r="A157" s="156" t="s">
        <v>123</v>
      </c>
      <c r="B157" s="163" t="s">
        <v>102</v>
      </c>
      <c r="C157" s="82">
        <v>1020</v>
      </c>
      <c r="D157" s="65">
        <f t="shared" ref="D157:E157" si="33">D158+D164</f>
        <v>299.60000000000002</v>
      </c>
      <c r="E157" s="65">
        <f t="shared" si="33"/>
        <v>62.6</v>
      </c>
      <c r="F157" s="65">
        <f t="shared" ref="F157" si="34">F158+F164</f>
        <v>10.899999999999999</v>
      </c>
      <c r="G157" s="65">
        <f t="shared" si="31"/>
        <v>-51.7</v>
      </c>
      <c r="H157" s="65">
        <f t="shared" si="32"/>
        <v>17.412140575079871</v>
      </c>
      <c r="I157" s="68"/>
    </row>
    <row r="158" spans="1:9" ht="33" hidden="1" customHeight="1">
      <c r="A158" s="79"/>
      <c r="B158" s="82" t="s">
        <v>157</v>
      </c>
      <c r="C158" s="75">
        <v>1021</v>
      </c>
      <c r="D158" s="62"/>
      <c r="E158" s="62"/>
      <c r="F158" s="62"/>
      <c r="G158" s="59">
        <f t="shared" si="31"/>
        <v>0</v>
      </c>
      <c r="H158" s="59" t="e">
        <f t="shared" si="32"/>
        <v>#DIV/0!</v>
      </c>
      <c r="I158" s="68"/>
    </row>
    <row r="159" spans="1:9" ht="33" hidden="1" customHeight="1">
      <c r="A159" s="79"/>
      <c r="B159" s="52" t="s">
        <v>156</v>
      </c>
      <c r="C159" s="75"/>
      <c r="D159" s="62"/>
      <c r="E159" s="62"/>
      <c r="F159" s="62"/>
      <c r="G159" s="59">
        <f t="shared" si="31"/>
        <v>0</v>
      </c>
      <c r="H159" s="59" t="e">
        <f t="shared" si="32"/>
        <v>#DIV/0!</v>
      </c>
      <c r="I159" s="68"/>
    </row>
    <row r="160" spans="1:9" ht="33" hidden="1" customHeight="1">
      <c r="A160" s="79"/>
      <c r="B160" s="52" t="s">
        <v>179</v>
      </c>
      <c r="C160" s="75"/>
      <c r="D160" s="62"/>
      <c r="E160" s="62"/>
      <c r="F160" s="62"/>
      <c r="G160" s="59">
        <f t="shared" si="31"/>
        <v>0</v>
      </c>
      <c r="H160" s="59" t="e">
        <f t="shared" si="32"/>
        <v>#DIV/0!</v>
      </c>
      <c r="I160" s="68"/>
    </row>
    <row r="161" spans="1:9" ht="30" hidden="1" customHeight="1">
      <c r="A161" s="79"/>
      <c r="B161" s="53" t="s">
        <v>158</v>
      </c>
      <c r="C161" s="75"/>
      <c r="D161" s="62"/>
      <c r="E161" s="62"/>
      <c r="F161" s="62"/>
      <c r="G161" s="59">
        <f t="shared" si="31"/>
        <v>0</v>
      </c>
      <c r="H161" s="59" t="e">
        <f t="shared" si="32"/>
        <v>#DIV/0!</v>
      </c>
      <c r="I161" s="68"/>
    </row>
    <row r="162" spans="1:9" ht="33" hidden="1" customHeight="1">
      <c r="A162" s="79"/>
      <c r="B162" s="88" t="s">
        <v>152</v>
      </c>
      <c r="C162" s="75"/>
      <c r="D162" s="62"/>
      <c r="E162" s="62"/>
      <c r="F162" s="62"/>
      <c r="G162" s="59">
        <f t="shared" si="31"/>
        <v>0</v>
      </c>
      <c r="H162" s="59" t="e">
        <f t="shared" si="32"/>
        <v>#DIV/0!</v>
      </c>
      <c r="I162" s="68"/>
    </row>
    <row r="163" spans="1:9" ht="29.25" hidden="1" customHeight="1">
      <c r="A163" s="79"/>
      <c r="B163" s="88" t="s">
        <v>224</v>
      </c>
      <c r="C163" s="75"/>
      <c r="D163" s="62"/>
      <c r="E163" s="62"/>
      <c r="F163" s="62"/>
      <c r="G163" s="59">
        <f t="shared" si="31"/>
        <v>0</v>
      </c>
      <c r="H163" s="59" t="e">
        <f t="shared" si="32"/>
        <v>#DIV/0!</v>
      </c>
      <c r="I163" s="68"/>
    </row>
    <row r="164" spans="1:9" ht="30" customHeight="1">
      <c r="A164" s="79" t="s">
        <v>253</v>
      </c>
      <c r="B164" s="80" t="s">
        <v>304</v>
      </c>
      <c r="C164" s="81">
        <v>1025</v>
      </c>
      <c r="D164" s="59">
        <f t="shared" ref="D164:E164" si="35">SUM(D165:D169)</f>
        <v>299.60000000000002</v>
      </c>
      <c r="E164" s="59">
        <f t="shared" si="35"/>
        <v>62.6</v>
      </c>
      <c r="F164" s="59">
        <f t="shared" ref="F164" si="36">SUM(F165:F169)</f>
        <v>10.899999999999999</v>
      </c>
      <c r="G164" s="59">
        <f t="shared" si="31"/>
        <v>-51.7</v>
      </c>
      <c r="H164" s="59">
        <f t="shared" si="32"/>
        <v>17.412140575079871</v>
      </c>
      <c r="I164" s="68"/>
    </row>
    <row r="165" spans="1:9" ht="30" customHeight="1">
      <c r="A165" s="79"/>
      <c r="B165" s="166" t="s">
        <v>156</v>
      </c>
      <c r="C165" s="75"/>
      <c r="D165" s="62">
        <v>148.80000000000001</v>
      </c>
      <c r="E165" s="62"/>
      <c r="F165" s="62"/>
      <c r="G165" s="62">
        <f t="shared" si="31"/>
        <v>0</v>
      </c>
      <c r="H165" s="62" t="e">
        <f t="shared" si="32"/>
        <v>#DIV/0!</v>
      </c>
      <c r="I165" s="68"/>
    </row>
    <row r="166" spans="1:9" ht="30" customHeight="1">
      <c r="A166" s="79"/>
      <c r="B166" s="166" t="s">
        <v>179</v>
      </c>
      <c r="C166" s="75"/>
      <c r="D166" s="62">
        <v>19.100000000000001</v>
      </c>
      <c r="E166" s="62"/>
      <c r="F166" s="62">
        <v>2</v>
      </c>
      <c r="G166" s="62">
        <f t="shared" si="31"/>
        <v>2</v>
      </c>
      <c r="H166" s="62" t="e">
        <f t="shared" si="32"/>
        <v>#DIV/0!</v>
      </c>
      <c r="I166" s="68"/>
    </row>
    <row r="167" spans="1:9" ht="30" customHeight="1">
      <c r="A167" s="79"/>
      <c r="B167" s="167" t="s">
        <v>158</v>
      </c>
      <c r="C167" s="75"/>
      <c r="D167" s="62">
        <v>120.3</v>
      </c>
      <c r="E167" s="62">
        <v>60.1</v>
      </c>
      <c r="F167" s="62">
        <v>8</v>
      </c>
      <c r="G167" s="62">
        <f t="shared" si="31"/>
        <v>-52.1</v>
      </c>
      <c r="H167" s="62">
        <f t="shared" si="32"/>
        <v>13.311148086522461</v>
      </c>
      <c r="I167" s="68"/>
    </row>
    <row r="168" spans="1:9" ht="30" customHeight="1">
      <c r="A168" s="79"/>
      <c r="B168" s="78" t="s">
        <v>152</v>
      </c>
      <c r="C168" s="75"/>
      <c r="D168" s="62">
        <v>6.6</v>
      </c>
      <c r="E168" s="62">
        <v>1.3</v>
      </c>
      <c r="F168" s="62">
        <v>0.7</v>
      </c>
      <c r="G168" s="62">
        <f t="shared" si="31"/>
        <v>-0.60000000000000009</v>
      </c>
      <c r="H168" s="62">
        <f t="shared" si="32"/>
        <v>53.846153846153847</v>
      </c>
      <c r="I168" s="68"/>
    </row>
    <row r="169" spans="1:9" ht="27.75" customHeight="1">
      <c r="A169" s="79"/>
      <c r="B169" s="78" t="s">
        <v>224</v>
      </c>
      <c r="C169" s="75"/>
      <c r="D169" s="62">
        <v>4.8</v>
      </c>
      <c r="E169" s="62">
        <v>1.2</v>
      </c>
      <c r="F169" s="62">
        <v>0.2</v>
      </c>
      <c r="G169" s="62">
        <f t="shared" si="31"/>
        <v>-1</v>
      </c>
      <c r="H169" s="62">
        <f t="shared" si="32"/>
        <v>16.666666666666668</v>
      </c>
      <c r="I169" s="68"/>
    </row>
    <row r="170" spans="1:9" ht="33" hidden="1" customHeight="1">
      <c r="A170" s="79" t="s">
        <v>127</v>
      </c>
      <c r="B170" s="88" t="s">
        <v>103</v>
      </c>
      <c r="C170" s="75">
        <v>1030</v>
      </c>
      <c r="D170" s="62"/>
      <c r="E170" s="62"/>
      <c r="F170" s="62"/>
      <c r="G170" s="62">
        <f t="shared" si="31"/>
        <v>0</v>
      </c>
      <c r="H170" s="62" t="e">
        <f t="shared" si="32"/>
        <v>#DIV/0!</v>
      </c>
      <c r="I170" s="68"/>
    </row>
    <row r="171" spans="1:9" ht="33" hidden="1" customHeight="1">
      <c r="A171" s="79"/>
      <c r="B171" s="88"/>
      <c r="C171" s="75"/>
      <c r="D171" s="62"/>
      <c r="E171" s="62"/>
      <c r="F171" s="62"/>
      <c r="G171" s="62">
        <f t="shared" si="31"/>
        <v>0</v>
      </c>
      <c r="H171" s="62" t="e">
        <f t="shared" si="32"/>
        <v>#DIV/0!</v>
      </c>
      <c r="I171" s="68"/>
    </row>
    <row r="172" spans="1:9" ht="33" customHeight="1">
      <c r="A172" s="234" t="s">
        <v>285</v>
      </c>
      <c r="B172" s="235" t="s">
        <v>225</v>
      </c>
      <c r="C172" s="238"/>
      <c r="D172" s="237">
        <f>D174</f>
        <v>11.399999999999999</v>
      </c>
      <c r="E172" s="237">
        <f>E174</f>
        <v>5.9</v>
      </c>
      <c r="F172" s="237">
        <f>F174</f>
        <v>4.8000000000000007</v>
      </c>
      <c r="G172" s="237">
        <f t="shared" si="31"/>
        <v>-1.0999999999999996</v>
      </c>
      <c r="H172" s="237">
        <f t="shared" si="32"/>
        <v>81.355932203389841</v>
      </c>
      <c r="I172" s="68"/>
    </row>
    <row r="173" spans="1:9" ht="21" customHeight="1">
      <c r="A173" s="79"/>
      <c r="B173" s="78" t="s">
        <v>96</v>
      </c>
      <c r="C173" s="75"/>
      <c r="D173" s="62"/>
      <c r="E173" s="62"/>
      <c r="F173" s="62"/>
      <c r="G173" s="62"/>
      <c r="H173" s="62"/>
      <c r="I173" s="68"/>
    </row>
    <row r="174" spans="1:9" ht="33" customHeight="1">
      <c r="A174" s="156" t="s">
        <v>126</v>
      </c>
      <c r="B174" s="163" t="s">
        <v>100</v>
      </c>
      <c r="C174" s="82">
        <v>1010</v>
      </c>
      <c r="D174" s="65">
        <f>D175+D178+D179+D180</f>
        <v>11.399999999999999</v>
      </c>
      <c r="E174" s="65">
        <f>E175+E178+E179+E180</f>
        <v>5.9</v>
      </c>
      <c r="F174" s="65">
        <f>F175+F178+F179+F180</f>
        <v>4.8000000000000007</v>
      </c>
      <c r="G174" s="65">
        <f t="shared" si="31"/>
        <v>-1.0999999999999996</v>
      </c>
      <c r="H174" s="65">
        <f t="shared" si="32"/>
        <v>81.355932203389841</v>
      </c>
      <c r="I174" s="68"/>
    </row>
    <row r="175" spans="1:9" ht="24.75" customHeight="1">
      <c r="A175" s="79" t="s">
        <v>254</v>
      </c>
      <c r="B175" s="80" t="s">
        <v>301</v>
      </c>
      <c r="C175" s="81">
        <v>1011</v>
      </c>
      <c r="D175" s="59">
        <f>SUM(D176:D177)</f>
        <v>0</v>
      </c>
      <c r="E175" s="59">
        <f>SUM(E176:E177)</f>
        <v>0</v>
      </c>
      <c r="F175" s="59">
        <f>SUM(F176:F177)</f>
        <v>0</v>
      </c>
      <c r="G175" s="59">
        <f t="shared" si="31"/>
        <v>0</v>
      </c>
      <c r="H175" s="59" t="e">
        <f t="shared" si="32"/>
        <v>#DIV/0!</v>
      </c>
      <c r="I175" s="68"/>
    </row>
    <row r="176" spans="1:9" ht="24.75" customHeight="1">
      <c r="A176" s="79"/>
      <c r="B176" s="104" t="s">
        <v>192</v>
      </c>
      <c r="C176" s="75"/>
      <c r="D176" s="62"/>
      <c r="E176" s="62"/>
      <c r="F176" s="62"/>
      <c r="G176" s="62">
        <f t="shared" si="31"/>
        <v>0</v>
      </c>
      <c r="H176" s="62" t="e">
        <f t="shared" si="32"/>
        <v>#DIV/0!</v>
      </c>
      <c r="I176" s="68"/>
    </row>
    <row r="177" spans="1:9" ht="24.75" customHeight="1">
      <c r="A177" s="79"/>
      <c r="B177" s="104" t="s">
        <v>193</v>
      </c>
      <c r="C177" s="75"/>
      <c r="D177" s="62"/>
      <c r="E177" s="62"/>
      <c r="F177" s="62"/>
      <c r="G177" s="62">
        <f t="shared" si="31"/>
        <v>0</v>
      </c>
      <c r="H177" s="62" t="e">
        <f t="shared" si="32"/>
        <v>#DIV/0!</v>
      </c>
      <c r="I177" s="68"/>
    </row>
    <row r="178" spans="1:9" ht="24.75" customHeight="1">
      <c r="A178" s="79" t="s">
        <v>255</v>
      </c>
      <c r="B178" s="80" t="s">
        <v>1</v>
      </c>
      <c r="C178" s="81">
        <v>1012</v>
      </c>
      <c r="D178" s="59">
        <v>6.7</v>
      </c>
      <c r="E178" s="59">
        <v>2.1</v>
      </c>
      <c r="F178" s="59">
        <v>1.8</v>
      </c>
      <c r="G178" s="59">
        <f t="shared" si="31"/>
        <v>-0.30000000000000004</v>
      </c>
      <c r="H178" s="59">
        <f t="shared" si="32"/>
        <v>85.714285714285708</v>
      </c>
      <c r="I178" s="68"/>
    </row>
    <row r="179" spans="1:9" ht="24.75" customHeight="1">
      <c r="A179" s="79" t="s">
        <v>256</v>
      </c>
      <c r="B179" s="80" t="s">
        <v>2</v>
      </c>
      <c r="C179" s="81">
        <v>1013</v>
      </c>
      <c r="D179" s="184">
        <v>1.5</v>
      </c>
      <c r="E179" s="184">
        <v>0.4</v>
      </c>
      <c r="F179" s="184">
        <v>0.4</v>
      </c>
      <c r="G179" s="59">
        <f t="shared" si="31"/>
        <v>0</v>
      </c>
      <c r="H179" s="59">
        <f t="shared" si="32"/>
        <v>100</v>
      </c>
      <c r="I179" s="68"/>
    </row>
    <row r="180" spans="1:9" ht="30" customHeight="1">
      <c r="A180" s="79" t="s">
        <v>257</v>
      </c>
      <c r="B180" s="80" t="s">
        <v>305</v>
      </c>
      <c r="C180" s="81">
        <v>1015</v>
      </c>
      <c r="D180" s="59">
        <f>SUM(D181:D190)</f>
        <v>3.2</v>
      </c>
      <c r="E180" s="59">
        <f>SUM(E181:E190)</f>
        <v>3.4</v>
      </c>
      <c r="F180" s="59">
        <f>SUM(F181:F190)</f>
        <v>2.6</v>
      </c>
      <c r="G180" s="59">
        <f t="shared" si="31"/>
        <v>-0.79999999999999982</v>
      </c>
      <c r="H180" s="59">
        <f t="shared" si="32"/>
        <v>76.47058823529413</v>
      </c>
    </row>
    <row r="181" spans="1:9" ht="24.75" customHeight="1">
      <c r="A181" s="79"/>
      <c r="B181" s="168" t="s">
        <v>137</v>
      </c>
      <c r="C181" s="17"/>
      <c r="D181" s="94"/>
      <c r="E181" s="94"/>
      <c r="F181" s="94"/>
      <c r="G181" s="62">
        <f t="shared" si="31"/>
        <v>0</v>
      </c>
      <c r="H181" s="62" t="e">
        <f t="shared" si="32"/>
        <v>#DIV/0!</v>
      </c>
      <c r="I181" s="66"/>
    </row>
    <row r="182" spans="1:9" ht="24.75" customHeight="1">
      <c r="A182" s="79"/>
      <c r="B182" s="168" t="s">
        <v>172</v>
      </c>
      <c r="C182" s="17"/>
      <c r="D182" s="62"/>
      <c r="E182" s="62"/>
      <c r="F182" s="62"/>
      <c r="G182" s="62">
        <f t="shared" si="31"/>
        <v>0</v>
      </c>
      <c r="H182" s="62" t="e">
        <f t="shared" si="32"/>
        <v>#DIV/0!</v>
      </c>
    </row>
    <row r="183" spans="1:9" ht="24.75" customHeight="1">
      <c r="A183" s="79"/>
      <c r="B183" s="168" t="s">
        <v>171</v>
      </c>
      <c r="C183" s="17"/>
      <c r="D183" s="62"/>
      <c r="E183" s="62"/>
      <c r="F183" s="62"/>
      <c r="G183" s="62">
        <f t="shared" si="31"/>
        <v>0</v>
      </c>
      <c r="H183" s="62" t="e">
        <f t="shared" si="32"/>
        <v>#DIV/0!</v>
      </c>
    </row>
    <row r="184" spans="1:9" ht="24.75" customHeight="1">
      <c r="A184" s="79"/>
      <c r="B184" s="78" t="s">
        <v>210</v>
      </c>
      <c r="C184" s="17"/>
      <c r="D184" s="62">
        <v>1.1000000000000001</v>
      </c>
      <c r="E184" s="62">
        <v>1.1000000000000001</v>
      </c>
      <c r="F184" s="62">
        <v>0.2</v>
      </c>
      <c r="G184" s="62">
        <f t="shared" si="31"/>
        <v>-0.90000000000000013</v>
      </c>
      <c r="H184" s="62"/>
    </row>
    <row r="185" spans="1:9" ht="30.75" customHeight="1">
      <c r="A185" s="79"/>
      <c r="B185" s="168" t="s">
        <v>139</v>
      </c>
      <c r="C185" s="17"/>
      <c r="D185" s="62"/>
      <c r="E185" s="62"/>
      <c r="F185" s="62"/>
      <c r="G185" s="62">
        <f t="shared" si="31"/>
        <v>0</v>
      </c>
      <c r="H185" s="62" t="e">
        <f t="shared" si="32"/>
        <v>#DIV/0!</v>
      </c>
    </row>
    <row r="186" spans="1:9" ht="24.75" customHeight="1">
      <c r="A186" s="79"/>
      <c r="B186" s="168" t="s">
        <v>140</v>
      </c>
      <c r="C186" s="17"/>
      <c r="D186" s="62"/>
      <c r="E186" s="62"/>
      <c r="F186" s="62"/>
      <c r="G186" s="62">
        <f t="shared" si="31"/>
        <v>0</v>
      </c>
      <c r="H186" s="62" t="e">
        <f t="shared" si="32"/>
        <v>#DIV/0!</v>
      </c>
    </row>
    <row r="187" spans="1:9" ht="24.75" customHeight="1">
      <c r="A187" s="79"/>
      <c r="B187" s="168" t="s">
        <v>173</v>
      </c>
      <c r="C187" s="17"/>
      <c r="D187" s="62"/>
      <c r="E187" s="62"/>
      <c r="F187" s="62"/>
      <c r="G187" s="62">
        <f t="shared" si="31"/>
        <v>0</v>
      </c>
      <c r="H187" s="62" t="e">
        <f t="shared" si="32"/>
        <v>#DIV/0!</v>
      </c>
    </row>
    <row r="188" spans="1:9" ht="24.75" customHeight="1">
      <c r="A188" s="79"/>
      <c r="B188" s="168" t="s">
        <v>226</v>
      </c>
      <c r="C188" s="17"/>
      <c r="D188" s="62"/>
      <c r="E188" s="62"/>
      <c r="F188" s="62"/>
      <c r="G188" s="62">
        <f t="shared" si="31"/>
        <v>0</v>
      </c>
      <c r="H188" s="62" t="e">
        <f t="shared" si="32"/>
        <v>#DIV/0!</v>
      </c>
    </row>
    <row r="189" spans="1:9" ht="23.25" customHeight="1">
      <c r="A189" s="79"/>
      <c r="B189" s="168" t="s">
        <v>141</v>
      </c>
      <c r="C189" s="17"/>
      <c r="D189" s="62"/>
      <c r="E189" s="62"/>
      <c r="F189" s="62"/>
      <c r="G189" s="62">
        <f t="shared" si="31"/>
        <v>0</v>
      </c>
      <c r="H189" s="62" t="e">
        <f t="shared" si="32"/>
        <v>#DIV/0!</v>
      </c>
    </row>
    <row r="190" spans="1:9" ht="24.75" customHeight="1">
      <c r="A190" s="79"/>
      <c r="B190" s="164" t="s">
        <v>203</v>
      </c>
      <c r="C190" s="75"/>
      <c r="D190" s="62">
        <v>2.1</v>
      </c>
      <c r="E190" s="62">
        <v>2.2999999999999998</v>
      </c>
      <c r="F190" s="62">
        <v>2.4</v>
      </c>
      <c r="G190" s="62">
        <f t="shared" si="31"/>
        <v>0.10000000000000009</v>
      </c>
      <c r="H190" s="62"/>
    </row>
    <row r="191" spans="1:9" ht="45" customHeight="1">
      <c r="A191" s="234" t="s">
        <v>288</v>
      </c>
      <c r="B191" s="239" t="s">
        <v>320</v>
      </c>
      <c r="C191" s="238"/>
      <c r="D191" s="237">
        <f>D193+D199+D222</f>
        <v>374</v>
      </c>
      <c r="E191" s="237">
        <f>E193+E199+E222</f>
        <v>111.1</v>
      </c>
      <c r="F191" s="237">
        <f>F193+F199+F222</f>
        <v>182.2</v>
      </c>
      <c r="G191" s="237">
        <f t="shared" si="31"/>
        <v>71.099999999999994</v>
      </c>
      <c r="H191" s="237">
        <f t="shared" si="32"/>
        <v>163.99639963996401</v>
      </c>
    </row>
    <row r="192" spans="1:9" ht="24.75" customHeight="1">
      <c r="A192" s="79"/>
      <c r="B192" s="78" t="s">
        <v>96</v>
      </c>
      <c r="C192" s="75"/>
      <c r="D192" s="59"/>
      <c r="E192" s="59"/>
      <c r="F192" s="59"/>
      <c r="G192" s="62"/>
      <c r="H192" s="62"/>
    </row>
    <row r="193" spans="1:8" ht="24.75" customHeight="1">
      <c r="A193" s="156" t="s">
        <v>289</v>
      </c>
      <c r="B193" s="163" t="s">
        <v>100</v>
      </c>
      <c r="C193" s="82">
        <v>1010</v>
      </c>
      <c r="D193" s="65">
        <f t="shared" ref="D193" si="37">D194+D196+D197</f>
        <v>155.19999999999999</v>
      </c>
      <c r="E193" s="65">
        <f>E194+E196+E197</f>
        <v>0</v>
      </c>
      <c r="F193" s="65">
        <f>F194+F196+F197</f>
        <v>15.1</v>
      </c>
      <c r="G193" s="65">
        <f t="shared" si="31"/>
        <v>15.1</v>
      </c>
      <c r="H193" s="65" t="e">
        <f t="shared" si="32"/>
        <v>#DIV/0!</v>
      </c>
    </row>
    <row r="194" spans="1:8" ht="24.75" customHeight="1">
      <c r="A194" s="79" t="s">
        <v>290</v>
      </c>
      <c r="B194" s="80" t="s">
        <v>301</v>
      </c>
      <c r="C194" s="81">
        <v>1011</v>
      </c>
      <c r="D194" s="59">
        <f>D195</f>
        <v>26.2</v>
      </c>
      <c r="E194" s="59">
        <f>E195</f>
        <v>0</v>
      </c>
      <c r="F194" s="59">
        <f>F195</f>
        <v>15.1</v>
      </c>
      <c r="G194" s="59">
        <f t="shared" si="31"/>
        <v>15.1</v>
      </c>
      <c r="H194" s="59" t="e">
        <f t="shared" si="32"/>
        <v>#DIV/0!</v>
      </c>
    </row>
    <row r="195" spans="1:8" ht="24.75" customHeight="1">
      <c r="A195" s="79"/>
      <c r="B195" s="104" t="s">
        <v>192</v>
      </c>
      <c r="C195" s="75"/>
      <c r="D195" s="62">
        <v>26.2</v>
      </c>
      <c r="E195" s="62"/>
      <c r="F195" s="62">
        <v>15.1</v>
      </c>
      <c r="G195" s="62">
        <f t="shared" si="31"/>
        <v>15.1</v>
      </c>
      <c r="H195" s="62" t="e">
        <f t="shared" si="32"/>
        <v>#DIV/0!</v>
      </c>
    </row>
    <row r="196" spans="1:8" ht="24.75" customHeight="1">
      <c r="A196" s="79" t="s">
        <v>291</v>
      </c>
      <c r="B196" s="80" t="s">
        <v>1</v>
      </c>
      <c r="C196" s="81">
        <v>1012</v>
      </c>
      <c r="D196" s="59">
        <v>107.6</v>
      </c>
      <c r="E196" s="59"/>
      <c r="F196" s="59"/>
      <c r="G196" s="59">
        <f t="shared" si="31"/>
        <v>0</v>
      </c>
      <c r="H196" s="59" t="e">
        <f t="shared" si="32"/>
        <v>#DIV/0!</v>
      </c>
    </row>
    <row r="197" spans="1:8" ht="24.75" customHeight="1">
      <c r="A197" s="79" t="s">
        <v>292</v>
      </c>
      <c r="B197" s="80" t="s">
        <v>2</v>
      </c>
      <c r="C197" s="81">
        <v>1013</v>
      </c>
      <c r="D197" s="59">
        <v>21.4</v>
      </c>
      <c r="E197" s="59"/>
      <c r="F197" s="59"/>
      <c r="G197" s="59">
        <f t="shared" si="31"/>
        <v>0</v>
      </c>
      <c r="H197" s="59" t="e">
        <f t="shared" si="32"/>
        <v>#DIV/0!</v>
      </c>
    </row>
    <row r="198" spans="1:8" ht="26.25" hidden="1" customHeight="1">
      <c r="A198" s="79"/>
      <c r="B198" s="88"/>
      <c r="C198" s="75"/>
      <c r="D198" s="59"/>
      <c r="E198" s="59"/>
      <c r="F198" s="59"/>
      <c r="G198" s="59">
        <f t="shared" si="31"/>
        <v>0</v>
      </c>
      <c r="H198" s="59" t="e">
        <f t="shared" si="32"/>
        <v>#DIV/0!</v>
      </c>
    </row>
    <row r="199" spans="1:8" ht="24.75" customHeight="1">
      <c r="A199" s="156" t="s">
        <v>187</v>
      </c>
      <c r="B199" s="163" t="s">
        <v>102</v>
      </c>
      <c r="C199" s="82">
        <v>1020</v>
      </c>
      <c r="D199" s="65">
        <f>D200+D208</f>
        <v>218.8</v>
      </c>
      <c r="E199" s="65">
        <f>E200+E208</f>
        <v>111.1</v>
      </c>
      <c r="F199" s="65">
        <f>F200+F208</f>
        <v>167.1</v>
      </c>
      <c r="G199" s="65">
        <f t="shared" si="31"/>
        <v>56</v>
      </c>
      <c r="H199" s="65">
        <f t="shared" si="32"/>
        <v>150.40504050405042</v>
      </c>
    </row>
    <row r="200" spans="1:8" ht="24.75" customHeight="1">
      <c r="A200" s="79" t="s">
        <v>293</v>
      </c>
      <c r="B200" s="80" t="s">
        <v>301</v>
      </c>
      <c r="C200" s="81">
        <v>1021</v>
      </c>
      <c r="D200" s="59"/>
      <c r="E200" s="59">
        <f>SUM(E201:E207)</f>
        <v>0</v>
      </c>
      <c r="F200" s="59">
        <f>SUM(F201:F207)</f>
        <v>0</v>
      </c>
      <c r="G200" s="59">
        <f t="shared" si="31"/>
        <v>0</v>
      </c>
      <c r="H200" s="59" t="e">
        <f t="shared" si="32"/>
        <v>#DIV/0!</v>
      </c>
    </row>
    <row r="201" spans="1:8" ht="24.75" hidden="1" customHeight="1">
      <c r="A201" s="79"/>
      <c r="B201" s="85"/>
      <c r="C201" s="75"/>
      <c r="D201" s="59"/>
      <c r="E201" s="59"/>
      <c r="F201" s="59"/>
      <c r="G201" s="62">
        <f t="shared" si="31"/>
        <v>0</v>
      </c>
      <c r="H201" s="62" t="e">
        <f t="shared" si="32"/>
        <v>#DIV/0!</v>
      </c>
    </row>
    <row r="202" spans="1:8" ht="24.75" hidden="1" customHeight="1">
      <c r="A202" s="79"/>
      <c r="B202" s="169" t="s">
        <v>142</v>
      </c>
      <c r="C202" s="75"/>
      <c r="D202" s="62"/>
      <c r="E202" s="62"/>
      <c r="F202" s="62"/>
      <c r="G202" s="62">
        <f t="shared" si="31"/>
        <v>0</v>
      </c>
      <c r="H202" s="62"/>
    </row>
    <row r="203" spans="1:8" ht="24.75" hidden="1" customHeight="1">
      <c r="A203" s="79"/>
      <c r="B203" s="169" t="s">
        <v>145</v>
      </c>
      <c r="C203" s="75"/>
      <c r="D203" s="62"/>
      <c r="E203" s="62"/>
      <c r="F203" s="62"/>
      <c r="G203" s="62">
        <f t="shared" si="31"/>
        <v>0</v>
      </c>
      <c r="H203" s="62"/>
    </row>
    <row r="204" spans="1:8" ht="24.75" hidden="1" customHeight="1">
      <c r="A204" s="79"/>
      <c r="B204" s="169" t="s">
        <v>143</v>
      </c>
      <c r="C204" s="75"/>
      <c r="D204" s="62"/>
      <c r="E204" s="62"/>
      <c r="F204" s="62"/>
      <c r="G204" s="62">
        <f t="shared" ref="G204:G259" si="38">F204-E204</f>
        <v>0</v>
      </c>
      <c r="H204" s="62"/>
    </row>
    <row r="205" spans="1:8" ht="30" hidden="1" customHeight="1">
      <c r="A205" s="79"/>
      <c r="B205" s="169" t="s">
        <v>167</v>
      </c>
      <c r="C205" s="75"/>
      <c r="D205" s="62"/>
      <c r="E205" s="62"/>
      <c r="F205" s="62"/>
      <c r="G205" s="62">
        <f t="shared" si="38"/>
        <v>0</v>
      </c>
      <c r="H205" s="62"/>
    </row>
    <row r="206" spans="1:8" ht="30" hidden="1" customHeight="1">
      <c r="A206" s="79"/>
      <c r="B206" s="169" t="s">
        <v>146</v>
      </c>
      <c r="C206" s="75"/>
      <c r="D206" s="62"/>
      <c r="E206" s="62"/>
      <c r="F206" s="62"/>
      <c r="G206" s="62">
        <f t="shared" si="38"/>
        <v>0</v>
      </c>
      <c r="H206" s="62"/>
    </row>
    <row r="207" spans="1:8" ht="30" hidden="1" customHeight="1">
      <c r="A207" s="79"/>
      <c r="B207" s="169" t="s">
        <v>147</v>
      </c>
      <c r="C207" s="75"/>
      <c r="D207" s="62"/>
      <c r="E207" s="62"/>
      <c r="F207" s="62"/>
      <c r="G207" s="62">
        <f t="shared" si="38"/>
        <v>0</v>
      </c>
      <c r="H207" s="62"/>
    </row>
    <row r="208" spans="1:8" ht="24.75" customHeight="1">
      <c r="A208" s="79" t="s">
        <v>294</v>
      </c>
      <c r="B208" s="80" t="s">
        <v>304</v>
      </c>
      <c r="C208" s="81">
        <v>1025</v>
      </c>
      <c r="D208" s="59">
        <f>SUM(D209:D221)</f>
        <v>218.8</v>
      </c>
      <c r="E208" s="59">
        <f>SUM(E209:E221)</f>
        <v>111.1</v>
      </c>
      <c r="F208" s="59">
        <f>SUM(F209:F221)</f>
        <v>167.1</v>
      </c>
      <c r="G208" s="62">
        <f t="shared" si="38"/>
        <v>56</v>
      </c>
      <c r="H208" s="62"/>
    </row>
    <row r="209" spans="1:8" ht="24.75" customHeight="1">
      <c r="A209" s="79"/>
      <c r="B209" s="169" t="s">
        <v>144</v>
      </c>
      <c r="C209" s="75"/>
      <c r="D209" s="62"/>
      <c r="E209" s="244">
        <v>15</v>
      </c>
      <c r="F209" s="62">
        <v>8.1999999999999993</v>
      </c>
      <c r="G209" s="62">
        <f t="shared" si="38"/>
        <v>-6.8000000000000007</v>
      </c>
      <c r="H209" s="62"/>
    </row>
    <row r="210" spans="1:8" ht="24.75" customHeight="1">
      <c r="A210" s="79"/>
      <c r="B210" s="169" t="s">
        <v>376</v>
      </c>
      <c r="C210" s="75"/>
      <c r="D210" s="62">
        <v>158.80000000000001</v>
      </c>
      <c r="E210" s="62"/>
      <c r="F210" s="62"/>
      <c r="G210" s="62">
        <f t="shared" si="38"/>
        <v>0</v>
      </c>
      <c r="H210" s="62"/>
    </row>
    <row r="211" spans="1:8" ht="24.75" customHeight="1">
      <c r="A211" s="79"/>
      <c r="B211" s="78" t="s">
        <v>210</v>
      </c>
      <c r="C211" s="75"/>
      <c r="D211" s="62">
        <v>0.4</v>
      </c>
      <c r="E211" s="62">
        <v>1.1000000000000001</v>
      </c>
      <c r="F211" s="62">
        <v>0.4</v>
      </c>
      <c r="G211" s="62">
        <f t="shared" si="38"/>
        <v>-0.70000000000000007</v>
      </c>
      <c r="H211" s="62"/>
    </row>
    <row r="212" spans="1:8" ht="24.75" customHeight="1">
      <c r="A212" s="79"/>
      <c r="B212" s="78" t="s">
        <v>201</v>
      </c>
      <c r="C212" s="75"/>
      <c r="D212" s="62"/>
      <c r="E212" s="62"/>
      <c r="F212" s="62">
        <v>76.7</v>
      </c>
      <c r="G212" s="62">
        <f t="shared" si="38"/>
        <v>76.7</v>
      </c>
      <c r="H212" s="62"/>
    </row>
    <row r="213" spans="1:8" ht="24.75" customHeight="1">
      <c r="A213" s="79"/>
      <c r="B213" s="78" t="s">
        <v>175</v>
      </c>
      <c r="C213" s="75"/>
      <c r="D213" s="62"/>
      <c r="E213" s="244">
        <v>15</v>
      </c>
      <c r="F213" s="62">
        <v>13.2</v>
      </c>
      <c r="G213" s="62">
        <f t="shared" si="38"/>
        <v>-1.8000000000000007</v>
      </c>
      <c r="H213" s="62"/>
    </row>
    <row r="214" spans="1:8" ht="24.75" customHeight="1">
      <c r="A214" s="79"/>
      <c r="B214" s="78" t="s">
        <v>379</v>
      </c>
      <c r="C214" s="75"/>
      <c r="D214" s="62"/>
      <c r="E214" s="244">
        <v>5</v>
      </c>
      <c r="F214" s="62"/>
      <c r="G214" s="62"/>
      <c r="H214" s="62"/>
    </row>
    <row r="215" spans="1:8" ht="24.75" customHeight="1">
      <c r="A215" s="79"/>
      <c r="B215" s="78" t="s">
        <v>142</v>
      </c>
      <c r="C215" s="75"/>
      <c r="D215" s="62">
        <v>59.6</v>
      </c>
      <c r="E215" s="62"/>
      <c r="F215" s="62">
        <v>6.3</v>
      </c>
      <c r="G215" s="62"/>
      <c r="H215" s="62"/>
    </row>
    <row r="216" spans="1:8" ht="24.75" customHeight="1">
      <c r="A216" s="79"/>
      <c r="B216" s="78" t="s">
        <v>343</v>
      </c>
      <c r="C216" s="75"/>
      <c r="D216" s="62"/>
      <c r="E216" s="62">
        <v>20</v>
      </c>
      <c r="F216" s="62"/>
      <c r="G216" s="62">
        <f t="shared" si="38"/>
        <v>-20</v>
      </c>
      <c r="H216" s="62"/>
    </row>
    <row r="217" spans="1:8" ht="22.5" customHeight="1">
      <c r="A217" s="79"/>
      <c r="B217" s="78" t="s">
        <v>345</v>
      </c>
      <c r="C217" s="75"/>
      <c r="D217" s="62"/>
      <c r="E217" s="244">
        <v>15</v>
      </c>
      <c r="F217" s="62">
        <v>41</v>
      </c>
      <c r="G217" s="62">
        <f t="shared" si="38"/>
        <v>26</v>
      </c>
      <c r="H217" s="62"/>
    </row>
    <row r="218" spans="1:8" ht="22.5" customHeight="1">
      <c r="A218" s="79"/>
      <c r="B218" s="78" t="s">
        <v>346</v>
      </c>
      <c r="C218" s="75"/>
      <c r="D218" s="62"/>
      <c r="E218" s="62"/>
      <c r="F218" s="62">
        <v>6.7</v>
      </c>
      <c r="G218" s="62"/>
      <c r="H218" s="62"/>
    </row>
    <row r="219" spans="1:8" ht="22.5" customHeight="1">
      <c r="A219" s="79"/>
      <c r="B219" s="78" t="s">
        <v>171</v>
      </c>
      <c r="C219" s="75"/>
      <c r="D219" s="62"/>
      <c r="E219" s="62"/>
      <c r="F219" s="62">
        <v>7.7</v>
      </c>
      <c r="G219" s="62"/>
      <c r="H219" s="62"/>
    </row>
    <row r="220" spans="1:8" ht="22.5" customHeight="1">
      <c r="A220" s="79"/>
      <c r="B220" s="78" t="s">
        <v>362</v>
      </c>
      <c r="C220" s="75"/>
      <c r="D220" s="62"/>
      <c r="E220" s="244">
        <v>40</v>
      </c>
      <c r="F220" s="62">
        <v>6.9</v>
      </c>
      <c r="G220" s="62">
        <f t="shared" si="38"/>
        <v>-33.1</v>
      </c>
      <c r="H220" s="62"/>
    </row>
    <row r="221" spans="1:8" ht="25.5" hidden="1" customHeight="1">
      <c r="A221" s="79"/>
      <c r="B221" s="88" t="s">
        <v>153</v>
      </c>
      <c r="C221" s="75"/>
      <c r="D221" s="62"/>
      <c r="E221" s="62"/>
      <c r="F221" s="62"/>
      <c r="G221" s="62">
        <f t="shared" si="38"/>
        <v>0</v>
      </c>
      <c r="H221" s="62" t="e">
        <f t="shared" ref="H221:H259" si="39">F221/E221*100</f>
        <v>#DIV/0!</v>
      </c>
    </row>
    <row r="222" spans="1:8" ht="24.75" hidden="1" customHeight="1">
      <c r="A222" s="79" t="s">
        <v>228</v>
      </c>
      <c r="B222" s="88" t="s">
        <v>103</v>
      </c>
      <c r="C222" s="75">
        <v>1030</v>
      </c>
      <c r="D222" s="62"/>
      <c r="E222" s="62"/>
      <c r="F222" s="62"/>
      <c r="G222" s="62">
        <f t="shared" si="38"/>
        <v>0</v>
      </c>
      <c r="H222" s="62" t="e">
        <f t="shared" si="39"/>
        <v>#DIV/0!</v>
      </c>
    </row>
    <row r="223" spans="1:8" ht="24.75" hidden="1" customHeight="1">
      <c r="A223" s="79"/>
      <c r="B223" s="88"/>
      <c r="C223" s="75"/>
      <c r="D223" s="62"/>
      <c r="E223" s="62"/>
      <c r="F223" s="62"/>
      <c r="G223" s="62">
        <f t="shared" si="38"/>
        <v>0</v>
      </c>
      <c r="H223" s="62" t="e">
        <f t="shared" si="39"/>
        <v>#DIV/0!</v>
      </c>
    </row>
    <row r="224" spans="1:8" ht="32.25" customHeight="1">
      <c r="A224" s="234" t="s">
        <v>286</v>
      </c>
      <c r="B224" s="235" t="s">
        <v>69</v>
      </c>
      <c r="C224" s="236"/>
      <c r="D224" s="237">
        <f>D226</f>
        <v>0</v>
      </c>
      <c r="E224" s="237">
        <f t="shared" ref="E224:H224" si="40">E226</f>
        <v>700.09999999999991</v>
      </c>
      <c r="F224" s="237">
        <f t="shared" si="40"/>
        <v>1335</v>
      </c>
      <c r="G224" s="237">
        <f t="shared" si="40"/>
        <v>634.90000000000009</v>
      </c>
      <c r="H224" s="237">
        <f t="shared" si="40"/>
        <v>190.68704470789891</v>
      </c>
    </row>
    <row r="225" spans="1:8" ht="30.75" customHeight="1">
      <c r="A225" s="79"/>
      <c r="B225" s="78" t="s">
        <v>96</v>
      </c>
      <c r="C225" s="75"/>
      <c r="D225" s="62"/>
      <c r="E225" s="62"/>
      <c r="F225" s="62"/>
      <c r="G225" s="62"/>
      <c r="H225" s="62"/>
    </row>
    <row r="226" spans="1:8" ht="48" customHeight="1">
      <c r="A226" s="79"/>
      <c r="B226" s="88" t="s">
        <v>100</v>
      </c>
      <c r="C226" s="75">
        <v>1010</v>
      </c>
      <c r="D226" s="62"/>
      <c r="E226" s="62">
        <f>SUM(E227:E228)</f>
        <v>700.09999999999991</v>
      </c>
      <c r="F226" s="62">
        <f>SUM(F227:F228)</f>
        <v>1335</v>
      </c>
      <c r="G226" s="62">
        <f t="shared" si="38"/>
        <v>634.90000000000009</v>
      </c>
      <c r="H226" s="62">
        <f t="shared" si="39"/>
        <v>190.68704470789891</v>
      </c>
    </row>
    <row r="227" spans="1:8" ht="27.75" customHeight="1">
      <c r="A227" s="79"/>
      <c r="B227" s="80" t="s">
        <v>1</v>
      </c>
      <c r="C227" s="81">
        <v>1012</v>
      </c>
      <c r="D227" s="62"/>
      <c r="E227" s="62">
        <v>641.29999999999995</v>
      </c>
      <c r="F227" s="62">
        <v>1100</v>
      </c>
      <c r="G227" s="62"/>
      <c r="H227" s="62"/>
    </row>
    <row r="228" spans="1:8" ht="28.5" customHeight="1">
      <c r="A228" s="79"/>
      <c r="B228" s="80" t="s">
        <v>2</v>
      </c>
      <c r="C228" s="81">
        <v>1013</v>
      </c>
      <c r="D228" s="62"/>
      <c r="E228" s="62">
        <v>58.8</v>
      </c>
      <c r="F228" s="62">
        <v>235</v>
      </c>
      <c r="G228" s="62">
        <f t="shared" si="38"/>
        <v>176.2</v>
      </c>
      <c r="H228" s="62">
        <f t="shared" si="39"/>
        <v>399.65986394557825</v>
      </c>
    </row>
    <row r="229" spans="1:8" ht="29.25" hidden="1" customHeight="1">
      <c r="A229" s="156" t="s">
        <v>227</v>
      </c>
      <c r="B229" s="163" t="s">
        <v>102</v>
      </c>
      <c r="C229" s="82">
        <v>1020</v>
      </c>
      <c r="D229" s="65">
        <f t="shared" ref="D229:F229" si="41">SUM(D230)</f>
        <v>0</v>
      </c>
      <c r="E229" s="65">
        <f t="shared" si="41"/>
        <v>0</v>
      </c>
      <c r="F229" s="65">
        <f t="shared" si="41"/>
        <v>0</v>
      </c>
      <c r="G229" s="65">
        <f t="shared" si="38"/>
        <v>0</v>
      </c>
      <c r="H229" s="65" t="e">
        <f t="shared" si="39"/>
        <v>#DIV/0!</v>
      </c>
    </row>
    <row r="230" spans="1:8" ht="34.5" hidden="1" customHeight="1">
      <c r="A230" s="79" t="s">
        <v>295</v>
      </c>
      <c r="B230" s="80" t="s">
        <v>301</v>
      </c>
      <c r="C230" s="81">
        <v>1021</v>
      </c>
      <c r="D230" s="59">
        <f t="shared" ref="D230" si="42">D231+D232</f>
        <v>0</v>
      </c>
      <c r="E230" s="59">
        <f t="shared" ref="E230:F230" si="43">E231+E232</f>
        <v>0</v>
      </c>
      <c r="F230" s="59">
        <f t="shared" si="43"/>
        <v>0</v>
      </c>
      <c r="G230" s="59">
        <f t="shared" si="38"/>
        <v>0</v>
      </c>
      <c r="H230" s="59" t="e">
        <f t="shared" si="39"/>
        <v>#DIV/0!</v>
      </c>
    </row>
    <row r="231" spans="1:8" ht="27.75" hidden="1" customHeight="1">
      <c r="A231" s="79"/>
      <c r="B231" s="104" t="s">
        <v>169</v>
      </c>
      <c r="C231" s="75"/>
      <c r="D231" s="62"/>
      <c r="E231" s="62"/>
      <c r="F231" s="62"/>
      <c r="G231" s="62"/>
      <c r="H231" s="62"/>
    </row>
    <row r="232" spans="1:8" ht="27.75" hidden="1" customHeight="1">
      <c r="A232" s="79"/>
      <c r="B232" s="104" t="s">
        <v>155</v>
      </c>
      <c r="C232" s="75"/>
      <c r="D232" s="62"/>
      <c r="E232" s="62"/>
      <c r="F232" s="62"/>
      <c r="G232" s="62">
        <f t="shared" si="38"/>
        <v>0</v>
      </c>
      <c r="H232" s="62" t="e">
        <f t="shared" si="39"/>
        <v>#DIV/0!</v>
      </c>
    </row>
    <row r="233" spans="1:8" ht="1.5" hidden="1" customHeight="1">
      <c r="A233" s="79"/>
      <c r="B233" s="88" t="s">
        <v>103</v>
      </c>
      <c r="C233" s="75">
        <v>1030</v>
      </c>
      <c r="D233" s="62"/>
      <c r="E233" s="62"/>
      <c r="F233" s="62"/>
      <c r="G233" s="62">
        <f t="shared" si="38"/>
        <v>0</v>
      </c>
      <c r="H233" s="62" t="e">
        <f t="shared" si="39"/>
        <v>#DIV/0!</v>
      </c>
    </row>
    <row r="234" spans="1:8" ht="34.5" hidden="1" customHeight="1">
      <c r="A234" s="79"/>
      <c r="B234" s="88"/>
      <c r="C234" s="75"/>
      <c r="D234" s="62"/>
      <c r="E234" s="62"/>
      <c r="F234" s="62"/>
      <c r="G234" s="62">
        <f t="shared" si="38"/>
        <v>0</v>
      </c>
      <c r="H234" s="62" t="e">
        <f t="shared" si="39"/>
        <v>#DIV/0!</v>
      </c>
    </row>
    <row r="235" spans="1:8" ht="33" customHeight="1">
      <c r="A235" s="234" t="s">
        <v>287</v>
      </c>
      <c r="B235" s="239" t="s">
        <v>321</v>
      </c>
      <c r="C235" s="236"/>
      <c r="D235" s="237">
        <f>D237+D241</f>
        <v>228.89999999999998</v>
      </c>
      <c r="E235" s="240">
        <f>SUM(E237,E241)</f>
        <v>0</v>
      </c>
      <c r="F235" s="237">
        <f>F237+F241</f>
        <v>359.6</v>
      </c>
      <c r="G235" s="237">
        <f t="shared" si="38"/>
        <v>359.6</v>
      </c>
      <c r="H235" s="240"/>
    </row>
    <row r="236" spans="1:8" ht="24.75" customHeight="1">
      <c r="A236" s="79"/>
      <c r="B236" s="78" t="s">
        <v>96</v>
      </c>
      <c r="C236" s="75"/>
      <c r="D236" s="62"/>
      <c r="E236" s="62"/>
      <c r="F236" s="62"/>
      <c r="G236" s="62">
        <f t="shared" si="38"/>
        <v>0</v>
      </c>
      <c r="H236" s="62"/>
    </row>
    <row r="237" spans="1:8" ht="24.75" customHeight="1">
      <c r="A237" s="156" t="s">
        <v>296</v>
      </c>
      <c r="B237" s="163" t="s">
        <v>100</v>
      </c>
      <c r="C237" s="82">
        <v>1010</v>
      </c>
      <c r="D237" s="65">
        <f>D238</f>
        <v>144.1</v>
      </c>
      <c r="E237" s="65">
        <f>SUM(E238)</f>
        <v>0</v>
      </c>
      <c r="F237" s="65">
        <f>F238</f>
        <v>298.3</v>
      </c>
      <c r="G237" s="65">
        <f t="shared" si="38"/>
        <v>298.3</v>
      </c>
      <c r="H237" s="62"/>
    </row>
    <row r="238" spans="1:8" ht="25.5" customHeight="1">
      <c r="A238" s="79" t="s">
        <v>297</v>
      </c>
      <c r="B238" s="80" t="s">
        <v>301</v>
      </c>
      <c r="C238" s="81">
        <v>1011</v>
      </c>
      <c r="D238" s="59">
        <f>SUM(D239:D240)</f>
        <v>144.1</v>
      </c>
      <c r="E238" s="59">
        <f>SUM(E239)</f>
        <v>0</v>
      </c>
      <c r="F238" s="59">
        <f>F239+F240</f>
        <v>298.3</v>
      </c>
      <c r="G238" s="59">
        <f t="shared" si="38"/>
        <v>298.3</v>
      </c>
      <c r="H238" s="62"/>
    </row>
    <row r="239" spans="1:8" ht="40.5" customHeight="1">
      <c r="A239" s="79"/>
      <c r="B239" s="230" t="s">
        <v>302</v>
      </c>
      <c r="C239" s="75"/>
      <c r="D239" s="62">
        <v>96.3</v>
      </c>
      <c r="E239" s="62"/>
      <c r="F239" s="62">
        <v>287.8</v>
      </c>
      <c r="G239" s="62">
        <f t="shared" si="38"/>
        <v>287.8</v>
      </c>
      <c r="H239" s="62"/>
    </row>
    <row r="240" spans="1:8" ht="23.25" customHeight="1">
      <c r="A240" s="79"/>
      <c r="B240" s="229" t="s">
        <v>154</v>
      </c>
      <c r="C240" s="75"/>
      <c r="D240" s="62">
        <v>47.8</v>
      </c>
      <c r="E240" s="62"/>
      <c r="F240" s="62">
        <v>10.5</v>
      </c>
      <c r="G240" s="62">
        <f t="shared" si="38"/>
        <v>10.5</v>
      </c>
      <c r="H240" s="62"/>
    </row>
    <row r="241" spans="1:8" ht="24.75" customHeight="1">
      <c r="A241" s="156" t="s">
        <v>307</v>
      </c>
      <c r="B241" s="163" t="s">
        <v>102</v>
      </c>
      <c r="C241" s="82">
        <v>1020</v>
      </c>
      <c r="D241" s="65">
        <f>D242</f>
        <v>84.8</v>
      </c>
      <c r="E241" s="65">
        <f>SUM(E242,E244)</f>
        <v>0</v>
      </c>
      <c r="F241" s="65">
        <f>F242+F244</f>
        <v>61.3</v>
      </c>
      <c r="G241" s="65">
        <f t="shared" si="38"/>
        <v>61.3</v>
      </c>
      <c r="H241" s="62"/>
    </row>
    <row r="242" spans="1:8" ht="28.5" customHeight="1">
      <c r="A242" s="79" t="s">
        <v>308</v>
      </c>
      <c r="B242" s="80" t="s">
        <v>301</v>
      </c>
      <c r="C242" s="81">
        <v>1021</v>
      </c>
      <c r="D242" s="65">
        <f>D243+D244</f>
        <v>84.8</v>
      </c>
      <c r="E242" s="59">
        <f>SUM(E243)</f>
        <v>0</v>
      </c>
      <c r="F242" s="59">
        <f>F243</f>
        <v>0</v>
      </c>
      <c r="G242" s="59">
        <f t="shared" si="38"/>
        <v>0</v>
      </c>
      <c r="H242" s="62"/>
    </row>
    <row r="243" spans="1:8" ht="24.75" customHeight="1">
      <c r="A243" s="79"/>
      <c r="B243" s="78" t="s">
        <v>264</v>
      </c>
      <c r="C243" s="75"/>
      <c r="D243" s="62">
        <v>84.8</v>
      </c>
      <c r="E243" s="62"/>
      <c r="F243" s="62"/>
      <c r="G243" s="62">
        <f t="shared" si="38"/>
        <v>0</v>
      </c>
      <c r="H243" s="62"/>
    </row>
    <row r="244" spans="1:8" ht="35.25" customHeight="1">
      <c r="A244" s="79" t="s">
        <v>309</v>
      </c>
      <c r="B244" s="80" t="s">
        <v>304</v>
      </c>
      <c r="C244" s="81">
        <v>1025</v>
      </c>
      <c r="D244" s="59">
        <f>D251+D252</f>
        <v>0</v>
      </c>
      <c r="E244" s="59">
        <f>SUM(E252)</f>
        <v>0</v>
      </c>
      <c r="F244" s="59">
        <f>SUM(F245:F251)</f>
        <v>61.3</v>
      </c>
      <c r="G244" s="59">
        <f t="shared" si="38"/>
        <v>61.3</v>
      </c>
      <c r="H244" s="62"/>
    </row>
    <row r="245" spans="1:8" ht="22.5" customHeight="1">
      <c r="A245" s="79"/>
      <c r="B245" s="80" t="s">
        <v>201</v>
      </c>
      <c r="C245" s="81"/>
      <c r="D245" s="59">
        <v>25.4</v>
      </c>
      <c r="E245" s="59"/>
      <c r="F245" s="59"/>
      <c r="G245" s="59"/>
      <c r="H245" s="62"/>
    </row>
    <row r="246" spans="1:8" ht="22.5" customHeight="1">
      <c r="A246" s="79"/>
      <c r="B246" s="80" t="s">
        <v>214</v>
      </c>
      <c r="C246" s="81"/>
      <c r="D246" s="59"/>
      <c r="E246" s="59"/>
      <c r="F246" s="59"/>
      <c r="G246" s="59"/>
      <c r="H246" s="62"/>
    </row>
    <row r="247" spans="1:8" ht="22.5" customHeight="1">
      <c r="A247" s="79"/>
      <c r="B247" s="80" t="s">
        <v>337</v>
      </c>
      <c r="C247" s="81"/>
      <c r="D247" s="59"/>
      <c r="E247" s="59"/>
      <c r="F247" s="59"/>
      <c r="G247" s="59"/>
      <c r="H247" s="62"/>
    </row>
    <row r="248" spans="1:8" ht="22.5" customHeight="1">
      <c r="A248" s="79"/>
      <c r="B248" s="80" t="s">
        <v>336</v>
      </c>
      <c r="C248" s="81"/>
      <c r="D248" s="59"/>
      <c r="E248" s="59"/>
      <c r="F248" s="59"/>
      <c r="G248" s="59"/>
      <c r="H248" s="62"/>
    </row>
    <row r="249" spans="1:8" ht="22.5" customHeight="1">
      <c r="A249" s="79"/>
      <c r="B249" s="80" t="s">
        <v>263</v>
      </c>
      <c r="C249" s="81"/>
      <c r="D249" s="59"/>
      <c r="E249" s="59"/>
      <c r="F249" s="59">
        <v>45.6</v>
      </c>
      <c r="G249" s="59"/>
      <c r="H249" s="62"/>
    </row>
    <row r="250" spans="1:8" ht="22.5" customHeight="1">
      <c r="A250" s="79"/>
      <c r="B250" s="78" t="s">
        <v>148</v>
      </c>
      <c r="C250" s="81"/>
      <c r="D250" s="59">
        <v>95.6</v>
      </c>
      <c r="E250" s="59"/>
      <c r="F250" s="59">
        <v>15.7</v>
      </c>
      <c r="G250" s="59"/>
      <c r="H250" s="62"/>
    </row>
    <row r="251" spans="1:8" ht="22.5" customHeight="1">
      <c r="A251" s="79"/>
      <c r="B251" s="78" t="s">
        <v>347</v>
      </c>
      <c r="C251" s="81"/>
      <c r="D251" s="59"/>
      <c r="E251" s="59"/>
      <c r="F251" s="59">
        <v>0</v>
      </c>
      <c r="G251" s="59"/>
      <c r="H251" s="62"/>
    </row>
    <row r="252" spans="1:8" ht="22.5" customHeight="1">
      <c r="A252" s="79"/>
      <c r="B252" s="78"/>
      <c r="C252" s="75"/>
      <c r="D252" s="62"/>
      <c r="E252" s="62"/>
      <c r="F252" s="62"/>
      <c r="G252" s="62">
        <f t="shared" si="38"/>
        <v>0</v>
      </c>
      <c r="H252" s="62"/>
    </row>
    <row r="253" spans="1:8" ht="30" customHeight="1">
      <c r="A253" s="241" t="s">
        <v>310</v>
      </c>
      <c r="B253" s="242" t="s">
        <v>180</v>
      </c>
      <c r="C253" s="243"/>
      <c r="D253" s="237">
        <f>D255</f>
        <v>6.9</v>
      </c>
      <c r="E253" s="240">
        <f>E254</f>
        <v>5.6</v>
      </c>
      <c r="F253" s="237">
        <f>F255</f>
        <v>0</v>
      </c>
      <c r="G253" s="237">
        <f t="shared" si="38"/>
        <v>-5.6</v>
      </c>
      <c r="H253" s="240"/>
    </row>
    <row r="254" spans="1:8" ht="30" customHeight="1">
      <c r="A254" s="156" t="s">
        <v>311</v>
      </c>
      <c r="B254" s="163" t="s">
        <v>102</v>
      </c>
      <c r="C254" s="82">
        <v>1020</v>
      </c>
      <c r="D254" s="65">
        <f>D255</f>
        <v>6.9</v>
      </c>
      <c r="E254" s="59">
        <f>SUM(E255)</f>
        <v>5.6</v>
      </c>
      <c r="F254" s="65">
        <f>F255</f>
        <v>0</v>
      </c>
      <c r="G254" s="65">
        <f t="shared" si="38"/>
        <v>-5.6</v>
      </c>
      <c r="H254" s="62"/>
    </row>
    <row r="255" spans="1:8" ht="27" customHeight="1">
      <c r="A255" s="176" t="s">
        <v>312</v>
      </c>
      <c r="B255" s="85" t="s">
        <v>235</v>
      </c>
      <c r="C255" s="74">
        <v>1021</v>
      </c>
      <c r="D255" s="59" cm="1">
        <f t="array" ref="D255">D256:D256</f>
        <v>6.9</v>
      </c>
      <c r="E255" s="59">
        <f>E256</f>
        <v>5.6</v>
      </c>
      <c r="F255" s="59">
        <f>F256</f>
        <v>0</v>
      </c>
      <c r="G255" s="62">
        <f t="shared" si="38"/>
        <v>-5.6</v>
      </c>
      <c r="H255" s="62"/>
    </row>
    <row r="256" spans="1:8" ht="27" customHeight="1">
      <c r="A256" s="174"/>
      <c r="B256" s="169" t="s">
        <v>142</v>
      </c>
      <c r="C256" s="55"/>
      <c r="D256" s="62">
        <v>6.9</v>
      </c>
      <c r="E256" s="62">
        <v>5.6</v>
      </c>
      <c r="F256" s="62"/>
      <c r="G256" s="62">
        <f t="shared" si="38"/>
        <v>-5.6</v>
      </c>
      <c r="H256" s="62"/>
    </row>
    <row r="257" spans="1:12" ht="34.5" customHeight="1">
      <c r="A257" s="186" t="s">
        <v>298</v>
      </c>
      <c r="B257" s="185" t="s">
        <v>182</v>
      </c>
      <c r="C257" s="55"/>
      <c r="D257" s="61">
        <f t="shared" ref="D257:F258" si="44">D258</f>
        <v>696.7</v>
      </c>
      <c r="E257" s="61">
        <f>E258</f>
        <v>540</v>
      </c>
      <c r="F257" s="61">
        <f t="shared" si="44"/>
        <v>142.9</v>
      </c>
      <c r="G257" s="61">
        <f t="shared" si="38"/>
        <v>-397.1</v>
      </c>
      <c r="H257" s="62">
        <f t="shared" si="39"/>
        <v>26.462962962962965</v>
      </c>
    </row>
    <row r="258" spans="1:12" ht="34.5" customHeight="1">
      <c r="A258" s="174" t="s">
        <v>313</v>
      </c>
      <c r="B258" s="175" t="s">
        <v>163</v>
      </c>
      <c r="C258" s="187">
        <v>1020</v>
      </c>
      <c r="D258" s="65">
        <f t="shared" si="44"/>
        <v>696.7</v>
      </c>
      <c r="E258" s="65">
        <f>E259</f>
        <v>540</v>
      </c>
      <c r="F258" s="65">
        <f t="shared" si="44"/>
        <v>142.9</v>
      </c>
      <c r="G258" s="65">
        <f t="shared" si="38"/>
        <v>-397.1</v>
      </c>
      <c r="H258" s="62">
        <f t="shared" si="39"/>
        <v>26.462962962962965</v>
      </c>
    </row>
    <row r="259" spans="1:12" ht="51" customHeight="1">
      <c r="A259" s="176" t="s">
        <v>314</v>
      </c>
      <c r="B259" s="73" t="s">
        <v>229</v>
      </c>
      <c r="C259" s="74">
        <v>1024</v>
      </c>
      <c r="D259" s="59">
        <v>696.7</v>
      </c>
      <c r="E259" s="59">
        <v>540</v>
      </c>
      <c r="F259" s="59">
        <v>142.9</v>
      </c>
      <c r="G259" s="59">
        <f t="shared" si="38"/>
        <v>-397.1</v>
      </c>
      <c r="H259" s="62">
        <f t="shared" si="39"/>
        <v>26.462962962962965</v>
      </c>
    </row>
    <row r="260" spans="1:12" ht="34.5" customHeight="1">
      <c r="B260" s="6"/>
      <c r="C260" s="1"/>
      <c r="D260" s="144"/>
      <c r="E260" s="144"/>
      <c r="F260" s="144"/>
      <c r="G260" s="1"/>
      <c r="H260" s="6"/>
      <c r="I260" s="6"/>
      <c r="J260" s="6"/>
      <c r="L260" s="68"/>
    </row>
    <row r="261" spans="1:12" ht="34.5" customHeight="1">
      <c r="A261" s="324" t="s">
        <v>265</v>
      </c>
      <c r="B261" s="324"/>
      <c r="C261" s="319"/>
      <c r="D261" s="319"/>
      <c r="E261" s="145"/>
      <c r="F261" s="58"/>
      <c r="G261" s="325" t="s">
        <v>134</v>
      </c>
      <c r="H261" s="325"/>
      <c r="I261" s="6"/>
      <c r="J261" s="6"/>
      <c r="L261" s="68"/>
    </row>
    <row r="262" spans="1:12" ht="34.5" customHeight="1">
      <c r="A262" s="270" t="s">
        <v>67</v>
      </c>
      <c r="B262" s="270"/>
      <c r="C262" s="268" t="s">
        <v>74</v>
      </c>
      <c r="D262" s="268"/>
      <c r="E262" s="144"/>
      <c r="F262" s="1"/>
      <c r="G262" s="6" t="s">
        <v>15</v>
      </c>
      <c r="I262" s="6"/>
      <c r="J262" s="6"/>
      <c r="L262" s="68"/>
    </row>
    <row r="263" spans="1:12" ht="34.5" customHeight="1">
      <c r="B263" s="6"/>
      <c r="C263" s="1"/>
      <c r="D263" s="144"/>
      <c r="E263" s="144"/>
      <c r="F263" s="144"/>
      <c r="G263" s="1"/>
      <c r="H263" s="6"/>
      <c r="I263" s="6"/>
      <c r="J263" s="6"/>
      <c r="L263" s="68"/>
    </row>
    <row r="264" spans="1:12" ht="18" customHeight="1">
      <c r="B264" s="6"/>
      <c r="C264" s="1"/>
      <c r="D264" s="144"/>
      <c r="E264" s="144"/>
      <c r="F264" s="144"/>
      <c r="G264" s="1"/>
      <c r="H264" s="6"/>
      <c r="I264" s="6"/>
      <c r="J264" s="6"/>
      <c r="L264" s="68"/>
    </row>
    <row r="265" spans="1:12" ht="17.25" customHeight="1">
      <c r="B265" s="6"/>
      <c r="C265" s="1"/>
      <c r="D265" s="144"/>
      <c r="E265" s="144"/>
      <c r="F265" s="144"/>
      <c r="G265" s="1"/>
      <c r="H265" s="6"/>
      <c r="I265" s="6"/>
      <c r="J265" s="6"/>
      <c r="L265" s="68"/>
    </row>
    <row r="266" spans="1:12" ht="34.5" customHeight="1">
      <c r="B266" s="6"/>
      <c r="C266" s="1"/>
      <c r="D266" s="144"/>
      <c r="E266" s="144"/>
      <c r="F266" s="144"/>
      <c r="G266" s="1"/>
      <c r="H266" s="6"/>
      <c r="I266" s="6"/>
      <c r="J266" s="6"/>
      <c r="L266" s="68"/>
    </row>
    <row r="267" spans="1:12">
      <c r="B267" s="42"/>
    </row>
    <row r="268" spans="1:12">
      <c r="B268" s="42"/>
    </row>
    <row r="269" spans="1:12">
      <c r="B269" s="42"/>
    </row>
    <row r="270" spans="1:12">
      <c r="B270" s="42"/>
    </row>
    <row r="271" spans="1:12">
      <c r="B271" s="42"/>
    </row>
    <row r="272" spans="1:1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  <row r="294" spans="2:2">
      <c r="B294" s="42"/>
    </row>
    <row r="295" spans="2:2">
      <c r="B295" s="42"/>
    </row>
    <row r="296" spans="2:2">
      <c r="B296" s="42"/>
    </row>
    <row r="297" spans="2:2">
      <c r="B297" s="42"/>
    </row>
    <row r="298" spans="2:2">
      <c r="B298" s="42"/>
    </row>
    <row r="299" spans="2:2">
      <c r="B299" s="42"/>
    </row>
    <row r="300" spans="2:2">
      <c r="B300" s="42"/>
    </row>
    <row r="301" spans="2:2">
      <c r="B301" s="42"/>
    </row>
    <row r="302" spans="2:2">
      <c r="B302" s="42"/>
    </row>
    <row r="303" spans="2:2">
      <c r="B303" s="42"/>
    </row>
    <row r="304" spans="2:2">
      <c r="B304" s="42"/>
    </row>
    <row r="305" spans="2:2">
      <c r="B305" s="42"/>
    </row>
    <row r="306" spans="2:2">
      <c r="B306" s="42"/>
    </row>
    <row r="307" spans="2:2">
      <c r="B307" s="42"/>
    </row>
    <row r="308" spans="2:2">
      <c r="B308" s="42"/>
    </row>
    <row r="309" spans="2:2">
      <c r="B309" s="42"/>
    </row>
    <row r="310" spans="2:2">
      <c r="B310" s="42"/>
    </row>
    <row r="311" spans="2:2">
      <c r="B311" s="42"/>
    </row>
    <row r="312" spans="2:2">
      <c r="B312" s="42"/>
    </row>
    <row r="313" spans="2:2">
      <c r="B313" s="42"/>
    </row>
    <row r="314" spans="2:2">
      <c r="B314" s="42"/>
    </row>
    <row r="315" spans="2:2">
      <c r="B315" s="42"/>
    </row>
    <row r="316" spans="2:2">
      <c r="B316" s="42"/>
    </row>
    <row r="317" spans="2:2">
      <c r="B317" s="42"/>
    </row>
    <row r="318" spans="2:2">
      <c r="B318" s="42"/>
    </row>
    <row r="319" spans="2:2">
      <c r="B319" s="42"/>
    </row>
    <row r="320" spans="2:2">
      <c r="B320" s="42"/>
    </row>
    <row r="321" spans="2:2">
      <c r="B321" s="42"/>
    </row>
    <row r="322" spans="2:2">
      <c r="B322" s="42"/>
    </row>
    <row r="323" spans="2:2">
      <c r="B323" s="42"/>
    </row>
    <row r="324" spans="2:2">
      <c r="B324" s="42"/>
    </row>
    <row r="325" spans="2:2">
      <c r="B325" s="42"/>
    </row>
    <row r="326" spans="2:2">
      <c r="B326" s="42"/>
    </row>
    <row r="327" spans="2:2">
      <c r="B327" s="42"/>
    </row>
    <row r="328" spans="2:2">
      <c r="B328" s="42"/>
    </row>
    <row r="329" spans="2:2">
      <c r="B329" s="42"/>
    </row>
    <row r="330" spans="2:2">
      <c r="B330" s="42"/>
    </row>
    <row r="331" spans="2:2">
      <c r="B331" s="42"/>
    </row>
    <row r="332" spans="2:2">
      <c r="B332" s="42"/>
    </row>
    <row r="333" spans="2:2">
      <c r="B333" s="42"/>
    </row>
    <row r="334" spans="2:2">
      <c r="B334" s="42"/>
    </row>
    <row r="335" spans="2:2">
      <c r="B335" s="42"/>
    </row>
    <row r="336" spans="2:2">
      <c r="B336" s="42"/>
    </row>
    <row r="337" spans="2:2">
      <c r="B337" s="42"/>
    </row>
    <row r="338" spans="2:2">
      <c r="B338" s="42"/>
    </row>
    <row r="339" spans="2:2">
      <c r="B339" s="42"/>
    </row>
    <row r="340" spans="2:2">
      <c r="B340" s="42"/>
    </row>
    <row r="341" spans="2:2">
      <c r="B341" s="42"/>
    </row>
    <row r="342" spans="2:2">
      <c r="B342" s="42"/>
    </row>
    <row r="343" spans="2:2">
      <c r="B343" s="42"/>
    </row>
    <row r="344" spans="2:2">
      <c r="B344" s="42"/>
    </row>
    <row r="345" spans="2:2">
      <c r="B345" s="42"/>
    </row>
    <row r="346" spans="2:2">
      <c r="B346" s="42"/>
    </row>
    <row r="347" spans="2:2">
      <c r="B347" s="42"/>
    </row>
    <row r="348" spans="2:2">
      <c r="B348" s="42"/>
    </row>
    <row r="349" spans="2:2">
      <c r="B349" s="42"/>
    </row>
    <row r="350" spans="2:2">
      <c r="B350" s="42"/>
    </row>
    <row r="351" spans="2:2">
      <c r="B351" s="42"/>
    </row>
    <row r="352" spans="2:2">
      <c r="B352" s="42"/>
    </row>
    <row r="353" spans="2:2">
      <c r="B353" s="42"/>
    </row>
    <row r="354" spans="2:2">
      <c r="B354" s="42"/>
    </row>
    <row r="355" spans="2:2">
      <c r="B355" s="42"/>
    </row>
    <row r="356" spans="2:2">
      <c r="B356" s="42"/>
    </row>
    <row r="357" spans="2:2">
      <c r="B357" s="42"/>
    </row>
    <row r="358" spans="2:2">
      <c r="B358" s="42"/>
    </row>
    <row r="359" spans="2:2">
      <c r="B359" s="42"/>
    </row>
    <row r="360" spans="2:2">
      <c r="B360" s="42"/>
    </row>
    <row r="361" spans="2:2">
      <c r="B361" s="42"/>
    </row>
    <row r="362" spans="2:2">
      <c r="B362" s="42"/>
    </row>
    <row r="363" spans="2:2">
      <c r="B363" s="42"/>
    </row>
    <row r="364" spans="2:2">
      <c r="B364" s="42"/>
    </row>
    <row r="365" spans="2:2">
      <c r="B365" s="42"/>
    </row>
    <row r="366" spans="2:2">
      <c r="B366" s="42"/>
    </row>
    <row r="367" spans="2:2">
      <c r="B367" s="42"/>
    </row>
    <row r="368" spans="2:2">
      <c r="B368" s="42"/>
    </row>
    <row r="369" spans="2:2">
      <c r="B369" s="42"/>
    </row>
    <row r="370" spans="2:2">
      <c r="B370" s="42"/>
    </row>
    <row r="371" spans="2:2">
      <c r="B371" s="42"/>
    </row>
    <row r="372" spans="2:2">
      <c r="B372" s="42"/>
    </row>
    <row r="373" spans="2:2">
      <c r="B373" s="42"/>
    </row>
    <row r="374" spans="2:2">
      <c r="B374" s="42"/>
    </row>
    <row r="375" spans="2:2">
      <c r="B375" s="42"/>
    </row>
    <row r="376" spans="2:2">
      <c r="B376" s="42"/>
    </row>
    <row r="377" spans="2:2">
      <c r="B377" s="42"/>
    </row>
    <row r="378" spans="2:2">
      <c r="B378" s="42"/>
    </row>
    <row r="379" spans="2:2">
      <c r="B379" s="42"/>
    </row>
    <row r="380" spans="2:2">
      <c r="B380" s="42"/>
    </row>
    <row r="381" spans="2:2">
      <c r="B381" s="42"/>
    </row>
    <row r="382" spans="2:2">
      <c r="B382" s="42"/>
    </row>
    <row r="383" spans="2:2">
      <c r="B383" s="42"/>
    </row>
  </sheetData>
  <mergeCells count="15">
    <mergeCell ref="B2:G2"/>
    <mergeCell ref="H4:H5"/>
    <mergeCell ref="C261:D261"/>
    <mergeCell ref="C262:D262"/>
    <mergeCell ref="A7:B7"/>
    <mergeCell ref="A4:A5"/>
    <mergeCell ref="B4:B5"/>
    <mergeCell ref="C4:C5"/>
    <mergeCell ref="D4:D5"/>
    <mergeCell ref="E4:E5"/>
    <mergeCell ref="F4:F5"/>
    <mergeCell ref="G4:G5"/>
    <mergeCell ref="A261:B261"/>
    <mergeCell ref="A262:B262"/>
    <mergeCell ref="G261:H261"/>
  </mergeCells>
  <phoneticPr fontId="3" type="noConversion"/>
  <pageMargins left="0.59055118110236227" right="0.59055118110236227" top="0.98425196850393704" bottom="0.39370078740157483" header="0.51181102362204722" footer="0.31496062992125984"/>
  <pageSetup paperSize="9" scale="41" orientation="landscape" r:id="rId1"/>
  <rowBreaks count="3" manualBreakCount="3">
    <brk id="154" max="7" man="1"/>
    <brk id="190" max="7" man="1"/>
    <brk id="220" max="7" man="1"/>
  </rowBreaks>
  <colBreaks count="1" manualBreakCount="1">
    <brk id="8" max="2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2:I251"/>
  <sheetViews>
    <sheetView view="pageBreakPreview" topLeftCell="A7" zoomScale="60" zoomScaleNormal="100" workbookViewId="0">
      <selection activeCell="E20" sqref="E20"/>
    </sheetView>
  </sheetViews>
  <sheetFormatPr defaultRowHeight="18.75"/>
  <cols>
    <col min="1" max="1" width="71.5703125" style="1" customWidth="1"/>
    <col min="2" max="2" width="12" style="6" customWidth="1"/>
    <col min="3" max="3" width="16.140625" style="6" customWidth="1"/>
    <col min="4" max="4" width="16.7109375" style="6" customWidth="1"/>
    <col min="5" max="5" width="18.28515625" style="6" customWidth="1"/>
    <col min="6" max="6" width="17.7109375" style="6" customWidth="1"/>
    <col min="7" max="7" width="23.28515625" style="1" customWidth="1"/>
    <col min="8" max="8" width="17.7109375" style="1" customWidth="1"/>
    <col min="9" max="16384" width="9.140625" style="1"/>
  </cols>
  <sheetData>
    <row r="2" spans="1:9" ht="27.75" customHeight="1">
      <c r="A2" s="328" t="s">
        <v>116</v>
      </c>
      <c r="B2" s="328"/>
      <c r="C2" s="328"/>
      <c r="D2" s="328"/>
      <c r="E2" s="328"/>
      <c r="F2" s="328"/>
      <c r="G2" s="328"/>
    </row>
    <row r="3" spans="1:9" ht="28.5" customHeight="1">
      <c r="A3" s="31"/>
      <c r="B3" s="32"/>
      <c r="C3" s="31"/>
      <c r="D3" s="31"/>
      <c r="E3" s="31"/>
      <c r="F3" s="32"/>
      <c r="G3" s="31"/>
    </row>
    <row r="4" spans="1:9" ht="41.25" customHeight="1">
      <c r="A4" s="329" t="s">
        <v>22</v>
      </c>
      <c r="B4" s="331" t="s">
        <v>4</v>
      </c>
      <c r="C4" s="307" t="s">
        <v>348</v>
      </c>
      <c r="D4" s="301" t="s">
        <v>352</v>
      </c>
      <c r="E4" s="301" t="s">
        <v>351</v>
      </c>
      <c r="F4" s="333" t="s">
        <v>188</v>
      </c>
      <c r="G4" s="335" t="s">
        <v>189</v>
      </c>
    </row>
    <row r="5" spans="1:9" ht="44.25" customHeight="1">
      <c r="A5" s="330"/>
      <c r="B5" s="332"/>
      <c r="C5" s="308"/>
      <c r="D5" s="302"/>
      <c r="E5" s="302"/>
      <c r="F5" s="334"/>
      <c r="G5" s="336"/>
    </row>
    <row r="6" spans="1:9" ht="23.25" customHeight="1">
      <c r="A6" s="33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</row>
    <row r="7" spans="1:9" ht="42.75" customHeight="1">
      <c r="A7" s="35" t="s">
        <v>12</v>
      </c>
      <c r="B7" s="34"/>
      <c r="C7" s="62">
        <f>C8+C22</f>
        <v>0</v>
      </c>
      <c r="D7" s="48">
        <f>SUM(D8)+D22</f>
        <v>9908.1</v>
      </c>
      <c r="E7" s="48">
        <f>SUM(E8)+E22</f>
        <v>2276.1</v>
      </c>
      <c r="F7" s="48">
        <f>E7-D7</f>
        <v>-7632</v>
      </c>
      <c r="G7" s="48">
        <f>E7/D7*100</f>
        <v>22.97211372513398</v>
      </c>
      <c r="H7" s="217"/>
      <c r="I7" s="8"/>
    </row>
    <row r="8" spans="1:9" s="8" customFormat="1" ht="34.5" customHeight="1">
      <c r="A8" s="46" t="s">
        <v>326</v>
      </c>
      <c r="B8" s="47">
        <v>4020</v>
      </c>
      <c r="C8" s="59">
        <f>C13+C14+C15+C16+C17+C18+C19+C20+C21</f>
        <v>0</v>
      </c>
      <c r="D8" s="49"/>
      <c r="E8" s="59">
        <f>SUM(E9:E21)</f>
        <v>812.8</v>
      </c>
      <c r="F8" s="49">
        <f>E8-D8</f>
        <v>812.8</v>
      </c>
      <c r="G8" s="49" t="e">
        <f t="shared" ref="G8:G11" si="0">E8/D8*100</f>
        <v>#DIV/0!</v>
      </c>
    </row>
    <row r="9" spans="1:9" s="8" customFormat="1" ht="33" customHeight="1">
      <c r="A9" s="201" t="s">
        <v>353</v>
      </c>
      <c r="B9" s="45"/>
      <c r="C9" s="62"/>
      <c r="D9" s="48"/>
      <c r="E9" s="62">
        <v>703.3</v>
      </c>
      <c r="F9" s="48">
        <f t="shared" ref="F9:F11" si="1">E9-D9</f>
        <v>703.3</v>
      </c>
      <c r="G9" s="48" t="e">
        <f t="shared" si="0"/>
        <v>#DIV/0!</v>
      </c>
    </row>
    <row r="10" spans="1:9" s="8" customFormat="1" ht="29.25" hidden="1" customHeight="1">
      <c r="A10" s="201"/>
      <c r="B10" s="47"/>
      <c r="C10" s="62"/>
      <c r="D10" s="48"/>
      <c r="E10" s="62"/>
      <c r="F10" s="48"/>
      <c r="G10" s="48" t="e">
        <f t="shared" si="0"/>
        <v>#DIV/0!</v>
      </c>
    </row>
    <row r="11" spans="1:9" s="8" customFormat="1" ht="30" hidden="1" customHeight="1">
      <c r="A11" s="201"/>
      <c r="B11" s="47"/>
      <c r="C11" s="59"/>
      <c r="D11" s="48"/>
      <c r="E11" s="59"/>
      <c r="F11" s="48">
        <f t="shared" si="1"/>
        <v>0</v>
      </c>
      <c r="G11" s="48" t="e">
        <f t="shared" si="0"/>
        <v>#DIV/0!</v>
      </c>
    </row>
    <row r="12" spans="1:9" s="8" customFormat="1" ht="30" hidden="1" customHeight="1">
      <c r="A12" s="201"/>
      <c r="B12" s="47"/>
      <c r="C12" s="59"/>
      <c r="D12" s="48"/>
      <c r="E12" s="59"/>
      <c r="F12" s="48"/>
      <c r="G12" s="48"/>
    </row>
    <row r="13" spans="1:9" s="8" customFormat="1" ht="30" hidden="1" customHeight="1">
      <c r="A13" s="201"/>
      <c r="B13" s="47"/>
      <c r="C13" s="59"/>
      <c r="D13" s="48"/>
      <c r="E13" s="59"/>
      <c r="F13" s="48"/>
      <c r="G13" s="48"/>
    </row>
    <row r="14" spans="1:9" s="8" customFormat="1" ht="30" hidden="1" customHeight="1">
      <c r="A14" s="201"/>
      <c r="B14" s="47"/>
      <c r="C14" s="59"/>
      <c r="D14" s="48"/>
      <c r="E14" s="59"/>
      <c r="F14" s="48"/>
      <c r="G14" s="48"/>
    </row>
    <row r="15" spans="1:9" s="8" customFormat="1" ht="30" hidden="1" customHeight="1">
      <c r="A15" s="201"/>
      <c r="B15" s="47"/>
      <c r="C15" s="59"/>
      <c r="D15" s="48"/>
      <c r="E15" s="59"/>
      <c r="F15" s="48"/>
      <c r="G15" s="48"/>
    </row>
    <row r="16" spans="1:9" s="8" customFormat="1" ht="30" hidden="1" customHeight="1">
      <c r="A16" s="201"/>
      <c r="B16" s="47"/>
      <c r="C16" s="59"/>
      <c r="D16" s="48"/>
      <c r="E16" s="59"/>
      <c r="F16" s="48"/>
      <c r="G16" s="48"/>
    </row>
    <row r="17" spans="1:7" s="8" customFormat="1" ht="30" hidden="1" customHeight="1">
      <c r="A17" s="201"/>
      <c r="B17" s="47"/>
      <c r="C17" s="59"/>
      <c r="D17" s="48"/>
      <c r="E17" s="59"/>
      <c r="F17" s="48"/>
      <c r="G17" s="48"/>
    </row>
    <row r="18" spans="1:7" s="8" customFormat="1" ht="30" hidden="1" customHeight="1">
      <c r="A18" s="201"/>
      <c r="B18" s="47"/>
      <c r="C18" s="59"/>
      <c r="D18" s="48"/>
      <c r="E18" s="59"/>
      <c r="F18" s="48"/>
      <c r="G18" s="48"/>
    </row>
    <row r="19" spans="1:7" s="8" customFormat="1" ht="30" customHeight="1">
      <c r="A19" s="201" t="s">
        <v>366</v>
      </c>
      <c r="B19" s="47"/>
      <c r="C19" s="59"/>
      <c r="D19" s="48"/>
      <c r="E19" s="59">
        <v>9.9</v>
      </c>
      <c r="F19" s="48"/>
      <c r="G19" s="48"/>
    </row>
    <row r="20" spans="1:7" s="8" customFormat="1" ht="30" customHeight="1">
      <c r="A20" s="201" t="s">
        <v>364</v>
      </c>
      <c r="B20" s="47"/>
      <c r="C20" s="59"/>
      <c r="D20" s="48"/>
      <c r="E20" s="59">
        <v>14.5</v>
      </c>
      <c r="F20" s="48"/>
      <c r="G20" s="48"/>
    </row>
    <row r="21" spans="1:7" s="8" customFormat="1" ht="30" customHeight="1">
      <c r="A21" s="201" t="s">
        <v>361</v>
      </c>
      <c r="B21" s="47"/>
      <c r="C21" s="59"/>
      <c r="D21" s="48"/>
      <c r="E21" s="59">
        <v>85.1</v>
      </c>
      <c r="F21" s="48"/>
      <c r="G21" s="48"/>
    </row>
    <row r="22" spans="1:7" s="8" customFormat="1" ht="30" customHeight="1">
      <c r="A22" s="46" t="s">
        <v>325</v>
      </c>
      <c r="B22" s="47">
        <v>4060</v>
      </c>
      <c r="C22" s="59">
        <f>SUM(C26)</f>
        <v>0</v>
      </c>
      <c r="D22" s="59">
        <f>SUM(D23:D26)</f>
        <v>9908.1</v>
      </c>
      <c r="E22" s="59">
        <f>SUM(E23:E26)</f>
        <v>1463.3</v>
      </c>
      <c r="F22" s="49">
        <f>E22-D22</f>
        <v>-8444.8000000000011</v>
      </c>
      <c r="G22" s="48"/>
    </row>
    <row r="23" spans="1:7" s="8" customFormat="1" ht="39.75" customHeight="1">
      <c r="A23" s="232" t="s">
        <v>354</v>
      </c>
      <c r="B23" s="47"/>
      <c r="C23" s="59"/>
      <c r="D23" s="59">
        <v>1463.3</v>
      </c>
      <c r="E23" s="59">
        <v>1463.3</v>
      </c>
      <c r="F23" s="48">
        <f t="shared" ref="F23:F25" si="2">E23-D23</f>
        <v>0</v>
      </c>
      <c r="G23" s="48"/>
    </row>
    <row r="24" spans="1:7" s="8" customFormat="1" ht="58.5" customHeight="1">
      <c r="A24" s="233" t="s">
        <v>357</v>
      </c>
      <c r="B24" s="47"/>
      <c r="C24" s="59"/>
      <c r="D24" s="59">
        <v>6627.1</v>
      </c>
      <c r="E24" s="59"/>
      <c r="F24" s="48">
        <f t="shared" si="2"/>
        <v>-6627.1</v>
      </c>
      <c r="G24" s="48"/>
    </row>
    <row r="25" spans="1:7" s="8" customFormat="1" ht="39.75" customHeight="1">
      <c r="A25" s="232" t="s">
        <v>355</v>
      </c>
      <c r="B25" s="47"/>
      <c r="C25" s="59"/>
      <c r="D25" s="59">
        <v>998.8</v>
      </c>
      <c r="E25" s="59"/>
      <c r="F25" s="48">
        <f t="shared" si="2"/>
        <v>-998.8</v>
      </c>
      <c r="G25" s="48"/>
    </row>
    <row r="26" spans="1:7" s="8" customFormat="1" ht="46.5" customHeight="1">
      <c r="A26" s="232" t="s">
        <v>356</v>
      </c>
      <c r="B26" s="202"/>
      <c r="C26" s="166"/>
      <c r="D26" s="59">
        <v>818.9</v>
      </c>
      <c r="E26" s="204"/>
      <c r="F26" s="48">
        <f>E26-D26</f>
        <v>-818.9</v>
      </c>
      <c r="G26" s="48"/>
    </row>
    <row r="27" spans="1:7">
      <c r="A27" s="36"/>
      <c r="B27" s="4"/>
      <c r="C27" s="37"/>
      <c r="D27" s="38"/>
      <c r="E27" s="38"/>
      <c r="F27" s="38"/>
      <c r="G27" s="38"/>
    </row>
    <row r="28" spans="1:7" ht="26.25" customHeight="1">
      <c r="A28" s="219" t="s">
        <v>265</v>
      </c>
      <c r="B28" s="2"/>
      <c r="C28" s="326"/>
      <c r="D28" s="326"/>
      <c r="E28" s="43"/>
      <c r="F28" s="39"/>
      <c r="G28" s="220" t="s">
        <v>134</v>
      </c>
    </row>
    <row r="29" spans="1:7">
      <c r="A29" s="4" t="s">
        <v>67</v>
      </c>
      <c r="B29" s="3"/>
      <c r="C29" s="327" t="s">
        <v>74</v>
      </c>
      <c r="D29" s="327"/>
      <c r="E29" s="44"/>
      <c r="F29" s="3"/>
      <c r="G29" s="4" t="s">
        <v>190</v>
      </c>
    </row>
    <row r="30" spans="1:7">
      <c r="A30" s="36"/>
      <c r="B30" s="4"/>
      <c r="C30" s="37"/>
      <c r="D30" s="38"/>
      <c r="E30" s="38"/>
      <c r="F30" s="38"/>
      <c r="G30" s="38"/>
    </row>
    <row r="31" spans="1:7">
      <c r="A31" s="36"/>
      <c r="B31" s="4"/>
      <c r="C31" s="37"/>
      <c r="D31" s="38"/>
      <c r="E31" s="38"/>
      <c r="F31" s="38"/>
      <c r="G31" s="38"/>
    </row>
    <row r="32" spans="1:7">
      <c r="A32" s="36"/>
      <c r="B32" s="4"/>
      <c r="C32" s="37"/>
      <c r="D32" s="38"/>
      <c r="E32" s="38"/>
      <c r="F32" s="38"/>
      <c r="G32" s="38"/>
    </row>
    <row r="33" spans="1:7">
      <c r="A33" s="36"/>
      <c r="B33" s="4"/>
      <c r="C33" s="37"/>
      <c r="D33" s="38"/>
      <c r="E33" s="38"/>
      <c r="F33" s="38"/>
      <c r="G33" s="38"/>
    </row>
    <row r="34" spans="1:7">
      <c r="A34" s="36"/>
      <c r="B34" s="4"/>
      <c r="C34" s="37"/>
      <c r="D34" s="38"/>
      <c r="E34" s="38"/>
      <c r="F34" s="38"/>
      <c r="G34" s="38"/>
    </row>
    <row r="35" spans="1:7">
      <c r="A35" s="36"/>
      <c r="B35" s="4"/>
      <c r="C35" s="37"/>
      <c r="D35" s="38"/>
      <c r="E35" s="38"/>
      <c r="F35" s="38"/>
      <c r="G35" s="38"/>
    </row>
    <row r="36" spans="1:7">
      <c r="A36" s="36"/>
      <c r="B36" s="4"/>
      <c r="C36" s="37"/>
      <c r="D36" s="38"/>
      <c r="E36" s="38"/>
      <c r="F36" s="38"/>
      <c r="G36" s="38"/>
    </row>
    <row r="37" spans="1:7">
      <c r="A37" s="36"/>
      <c r="B37" s="4"/>
      <c r="C37" s="37"/>
      <c r="D37" s="38"/>
      <c r="E37" s="38"/>
      <c r="F37" s="38"/>
      <c r="G37" s="38"/>
    </row>
    <row r="38" spans="1:7">
      <c r="A38" s="36"/>
      <c r="B38" s="4"/>
      <c r="C38" s="37"/>
      <c r="D38" s="38"/>
      <c r="E38" s="38"/>
      <c r="F38" s="38"/>
      <c r="G38" s="38"/>
    </row>
    <row r="39" spans="1:7">
      <c r="A39" s="36"/>
      <c r="B39" s="4"/>
      <c r="C39" s="37"/>
      <c r="D39" s="38"/>
      <c r="E39" s="38"/>
      <c r="F39" s="38"/>
      <c r="G39" s="38"/>
    </row>
    <row r="40" spans="1:7">
      <c r="A40" s="36"/>
      <c r="B40" s="4"/>
      <c r="C40" s="37"/>
      <c r="D40" s="38"/>
      <c r="E40" s="38"/>
      <c r="F40" s="38"/>
      <c r="G40" s="38"/>
    </row>
    <row r="41" spans="1:7">
      <c r="A41" s="36"/>
      <c r="B41" s="4"/>
      <c r="C41" s="37"/>
      <c r="D41" s="38"/>
      <c r="E41" s="38"/>
      <c r="F41" s="38"/>
      <c r="G41" s="38"/>
    </row>
    <row r="42" spans="1:7">
      <c r="A42" s="36"/>
      <c r="B42" s="4"/>
      <c r="C42" s="37"/>
      <c r="D42" s="38"/>
      <c r="E42" s="38"/>
      <c r="F42" s="38"/>
      <c r="G42" s="38"/>
    </row>
    <row r="43" spans="1:7">
      <c r="A43" s="36"/>
      <c r="B43" s="4"/>
      <c r="C43" s="37"/>
      <c r="D43" s="38"/>
      <c r="E43" s="38"/>
      <c r="F43" s="38"/>
      <c r="G43" s="38"/>
    </row>
    <row r="44" spans="1:7">
      <c r="A44" s="36"/>
      <c r="B44" s="4"/>
      <c r="C44" s="37"/>
      <c r="D44" s="38"/>
      <c r="E44" s="38"/>
      <c r="F44" s="38"/>
      <c r="G44" s="38"/>
    </row>
    <row r="45" spans="1:7">
      <c r="A45" s="36"/>
      <c r="B45" s="4"/>
      <c r="C45" s="37"/>
      <c r="D45" s="38"/>
      <c r="E45" s="38"/>
      <c r="F45" s="38"/>
      <c r="G45" s="38"/>
    </row>
    <row r="46" spans="1:7">
      <c r="A46" s="36"/>
      <c r="B46" s="4"/>
      <c r="C46" s="37"/>
      <c r="D46" s="38"/>
      <c r="E46" s="38"/>
      <c r="F46" s="38"/>
      <c r="G46" s="38"/>
    </row>
    <row r="47" spans="1:7">
      <c r="A47" s="36"/>
      <c r="B47" s="4"/>
      <c r="C47" s="37"/>
      <c r="D47" s="38"/>
      <c r="E47" s="38"/>
      <c r="F47" s="38"/>
      <c r="G47" s="38"/>
    </row>
    <row r="48" spans="1:7">
      <c r="A48" s="36"/>
      <c r="B48" s="4"/>
      <c r="C48" s="37"/>
      <c r="D48" s="38"/>
      <c r="E48" s="38"/>
      <c r="F48" s="38"/>
      <c r="G48" s="38"/>
    </row>
    <row r="49" spans="1:7">
      <c r="A49" s="36"/>
      <c r="B49" s="4"/>
      <c r="C49" s="37"/>
      <c r="D49" s="38"/>
      <c r="E49" s="38"/>
      <c r="F49" s="38"/>
      <c r="G49" s="38"/>
    </row>
    <row r="50" spans="1:7">
      <c r="A50" s="36"/>
      <c r="B50" s="4"/>
      <c r="C50" s="37"/>
      <c r="D50" s="38"/>
      <c r="E50" s="38"/>
      <c r="F50" s="38"/>
      <c r="G50" s="38"/>
    </row>
    <row r="51" spans="1:7">
      <c r="A51" s="36"/>
      <c r="B51" s="4"/>
      <c r="C51" s="37"/>
      <c r="D51" s="38"/>
      <c r="E51" s="38"/>
      <c r="F51" s="38"/>
      <c r="G51" s="38"/>
    </row>
    <row r="52" spans="1:7">
      <c r="A52" s="36"/>
      <c r="B52" s="4"/>
      <c r="C52" s="37"/>
      <c r="D52" s="38"/>
      <c r="E52" s="38"/>
      <c r="F52" s="38"/>
      <c r="G52" s="38"/>
    </row>
    <row r="53" spans="1:7">
      <c r="A53" s="36"/>
      <c r="B53" s="4"/>
      <c r="C53" s="37"/>
      <c r="D53" s="38"/>
      <c r="E53" s="38"/>
      <c r="F53" s="38"/>
      <c r="G53" s="38"/>
    </row>
    <row r="54" spans="1:7">
      <c r="A54" s="36"/>
      <c r="B54" s="4"/>
      <c r="C54" s="37"/>
      <c r="D54" s="38"/>
      <c r="E54" s="38"/>
      <c r="F54" s="38"/>
      <c r="G54" s="38"/>
    </row>
    <row r="55" spans="1:7">
      <c r="A55" s="36"/>
      <c r="B55" s="4"/>
      <c r="C55" s="37"/>
      <c r="D55" s="38"/>
      <c r="E55" s="38"/>
      <c r="F55" s="38"/>
      <c r="G55" s="38"/>
    </row>
    <row r="56" spans="1:7">
      <c r="A56" s="36"/>
      <c r="B56" s="4"/>
      <c r="C56" s="37"/>
      <c r="D56" s="38"/>
      <c r="E56" s="38"/>
      <c r="F56" s="38"/>
      <c r="G56" s="38"/>
    </row>
    <row r="57" spans="1:7">
      <c r="A57" s="36"/>
      <c r="B57" s="4"/>
      <c r="C57" s="37"/>
      <c r="D57" s="38"/>
      <c r="E57" s="38"/>
      <c r="F57" s="38"/>
      <c r="G57" s="38"/>
    </row>
    <row r="58" spans="1:7">
      <c r="A58" s="36"/>
      <c r="B58" s="4"/>
      <c r="C58" s="37"/>
      <c r="D58" s="38"/>
      <c r="E58" s="38"/>
      <c r="F58" s="38"/>
      <c r="G58" s="38"/>
    </row>
    <row r="59" spans="1:7">
      <c r="A59" s="36"/>
      <c r="B59" s="4"/>
      <c r="C59" s="37"/>
      <c r="D59" s="38"/>
      <c r="E59" s="38"/>
      <c r="F59" s="38"/>
      <c r="G59" s="38"/>
    </row>
    <row r="60" spans="1:7">
      <c r="A60" s="36"/>
      <c r="B60" s="4"/>
      <c r="C60" s="37"/>
      <c r="D60" s="38"/>
      <c r="E60" s="38"/>
      <c r="F60" s="38"/>
      <c r="G60" s="38"/>
    </row>
    <row r="61" spans="1:7">
      <c r="A61" s="36"/>
      <c r="C61" s="7"/>
      <c r="D61" s="40"/>
      <c r="E61" s="40"/>
      <c r="F61" s="40"/>
      <c r="G61" s="40"/>
    </row>
    <row r="62" spans="1:7">
      <c r="A62" s="41"/>
      <c r="C62" s="7"/>
      <c r="D62" s="40"/>
      <c r="E62" s="40"/>
      <c r="F62" s="40"/>
      <c r="G62" s="40"/>
    </row>
    <row r="63" spans="1:7">
      <c r="A63" s="41"/>
      <c r="C63" s="7"/>
      <c r="D63" s="40"/>
      <c r="E63" s="40"/>
      <c r="F63" s="40"/>
      <c r="G63" s="40"/>
    </row>
    <row r="64" spans="1:7">
      <c r="A64" s="41"/>
      <c r="C64" s="7"/>
      <c r="D64" s="40"/>
      <c r="E64" s="40"/>
      <c r="F64" s="40"/>
      <c r="G64" s="40"/>
    </row>
    <row r="65" spans="1:7">
      <c r="A65" s="41"/>
      <c r="C65" s="7"/>
      <c r="D65" s="40"/>
      <c r="E65" s="40"/>
      <c r="F65" s="40"/>
      <c r="G65" s="40"/>
    </row>
    <row r="66" spans="1:7">
      <c r="A66" s="41"/>
      <c r="C66" s="7"/>
      <c r="D66" s="40"/>
      <c r="E66" s="40"/>
      <c r="F66" s="40"/>
      <c r="G66" s="40"/>
    </row>
    <row r="67" spans="1:7">
      <c r="A67" s="41"/>
      <c r="C67" s="7"/>
      <c r="D67" s="40"/>
      <c r="E67" s="40"/>
      <c r="F67" s="40"/>
      <c r="G67" s="40"/>
    </row>
    <row r="68" spans="1:7">
      <c r="A68" s="41"/>
      <c r="C68" s="7"/>
      <c r="D68" s="40"/>
      <c r="E68" s="40"/>
      <c r="F68" s="40"/>
      <c r="G68" s="40"/>
    </row>
    <row r="69" spans="1:7">
      <c r="A69" s="41"/>
      <c r="C69" s="7"/>
      <c r="D69" s="40"/>
      <c r="E69" s="40"/>
      <c r="F69" s="40"/>
      <c r="G69" s="40"/>
    </row>
    <row r="70" spans="1:7">
      <c r="A70" s="41"/>
      <c r="C70" s="7"/>
      <c r="D70" s="40"/>
      <c r="E70" s="40"/>
      <c r="F70" s="40"/>
      <c r="G70" s="40"/>
    </row>
    <row r="71" spans="1:7">
      <c r="A71" s="41"/>
      <c r="C71" s="7"/>
      <c r="D71" s="40"/>
      <c r="E71" s="40"/>
      <c r="F71" s="40"/>
      <c r="G71" s="40"/>
    </row>
    <row r="72" spans="1:7">
      <c r="A72" s="41"/>
      <c r="C72" s="7"/>
      <c r="D72" s="40"/>
      <c r="E72" s="40"/>
      <c r="F72" s="40"/>
      <c r="G72" s="40"/>
    </row>
    <row r="73" spans="1:7">
      <c r="A73" s="41"/>
      <c r="C73" s="7"/>
      <c r="D73" s="40"/>
      <c r="E73" s="40"/>
      <c r="F73" s="40"/>
      <c r="G73" s="40"/>
    </row>
    <row r="74" spans="1:7">
      <c r="A74" s="41"/>
      <c r="C74" s="7"/>
      <c r="D74" s="40"/>
      <c r="E74" s="40"/>
      <c r="F74" s="40"/>
      <c r="G74" s="40"/>
    </row>
    <row r="75" spans="1:7">
      <c r="A75" s="41"/>
      <c r="C75" s="7"/>
      <c r="D75" s="40"/>
      <c r="E75" s="40"/>
      <c r="F75" s="40"/>
      <c r="G75" s="40"/>
    </row>
    <row r="76" spans="1:7">
      <c r="A76" s="41"/>
      <c r="C76" s="7"/>
      <c r="D76" s="40"/>
      <c r="E76" s="40"/>
      <c r="F76" s="40"/>
      <c r="G76" s="40"/>
    </row>
    <row r="77" spans="1:7">
      <c r="A77" s="41"/>
      <c r="C77" s="7"/>
      <c r="D77" s="40"/>
      <c r="E77" s="40"/>
      <c r="F77" s="40"/>
      <c r="G77" s="40"/>
    </row>
    <row r="78" spans="1:7">
      <c r="A78" s="41"/>
      <c r="C78" s="7"/>
      <c r="D78" s="40"/>
      <c r="E78" s="40"/>
      <c r="F78" s="40"/>
      <c r="G78" s="40"/>
    </row>
    <row r="79" spans="1:7">
      <c r="A79" s="41"/>
      <c r="C79" s="7"/>
      <c r="D79" s="40"/>
      <c r="E79" s="40"/>
      <c r="F79" s="40"/>
      <c r="G79" s="40"/>
    </row>
    <row r="80" spans="1:7">
      <c r="A80" s="41"/>
      <c r="C80" s="7"/>
      <c r="D80" s="40"/>
      <c r="E80" s="40"/>
      <c r="F80" s="40"/>
      <c r="G80" s="40"/>
    </row>
    <row r="81" spans="1:7">
      <c r="A81" s="41"/>
      <c r="C81" s="7"/>
      <c r="D81" s="40"/>
      <c r="E81" s="40"/>
      <c r="F81" s="40"/>
      <c r="G81" s="40"/>
    </row>
    <row r="82" spans="1:7">
      <c r="A82" s="41"/>
      <c r="C82" s="7"/>
      <c r="D82" s="40"/>
      <c r="E82" s="40"/>
      <c r="F82" s="40"/>
      <c r="G82" s="40"/>
    </row>
    <row r="83" spans="1:7">
      <c r="A83" s="41"/>
      <c r="C83" s="7"/>
      <c r="D83" s="40"/>
      <c r="E83" s="40"/>
      <c r="F83" s="40"/>
      <c r="G83" s="40"/>
    </row>
    <row r="84" spans="1:7">
      <c r="A84" s="41"/>
    </row>
    <row r="85" spans="1:7">
      <c r="A85" s="42"/>
    </row>
    <row r="86" spans="1:7">
      <c r="A86" s="42"/>
    </row>
    <row r="87" spans="1:7">
      <c r="A87" s="42"/>
    </row>
    <row r="88" spans="1:7">
      <c r="A88" s="42"/>
    </row>
    <row r="89" spans="1:7">
      <c r="A89" s="42"/>
    </row>
    <row r="90" spans="1:7">
      <c r="A90" s="42"/>
    </row>
    <row r="91" spans="1:7">
      <c r="A91" s="42"/>
    </row>
    <row r="92" spans="1:7">
      <c r="A92" s="42"/>
    </row>
    <row r="93" spans="1:7">
      <c r="A93" s="42"/>
    </row>
    <row r="94" spans="1:7">
      <c r="A94" s="42"/>
    </row>
    <row r="95" spans="1:7">
      <c r="A95" s="42"/>
    </row>
    <row r="96" spans="1:7">
      <c r="A96" s="42"/>
    </row>
    <row r="97" spans="1:1">
      <c r="A97" s="42"/>
    </row>
    <row r="98" spans="1:1">
      <c r="A98" s="42"/>
    </row>
    <row r="99" spans="1:1">
      <c r="A99" s="42"/>
    </row>
    <row r="100" spans="1:1">
      <c r="A100" s="42"/>
    </row>
    <row r="101" spans="1:1">
      <c r="A101" s="42"/>
    </row>
    <row r="102" spans="1:1">
      <c r="A102" s="42"/>
    </row>
    <row r="103" spans="1:1">
      <c r="A103" s="42"/>
    </row>
    <row r="104" spans="1:1">
      <c r="A104" s="42"/>
    </row>
    <row r="105" spans="1:1">
      <c r="A105" s="42"/>
    </row>
    <row r="106" spans="1:1">
      <c r="A106" s="42"/>
    </row>
    <row r="107" spans="1:1">
      <c r="A107" s="42"/>
    </row>
    <row r="108" spans="1:1">
      <c r="A108" s="42"/>
    </row>
    <row r="109" spans="1:1">
      <c r="A109" s="42"/>
    </row>
    <row r="110" spans="1:1">
      <c r="A110" s="42"/>
    </row>
    <row r="111" spans="1:1">
      <c r="A111" s="42"/>
    </row>
    <row r="112" spans="1:1">
      <c r="A112" s="42"/>
    </row>
    <row r="113" spans="1:1">
      <c r="A113" s="42"/>
    </row>
    <row r="114" spans="1:1">
      <c r="A114" s="42"/>
    </row>
    <row r="115" spans="1:1">
      <c r="A115" s="42"/>
    </row>
    <row r="116" spans="1:1">
      <c r="A116" s="42"/>
    </row>
    <row r="117" spans="1:1">
      <c r="A117" s="42"/>
    </row>
    <row r="118" spans="1:1">
      <c r="A118" s="42"/>
    </row>
    <row r="119" spans="1:1">
      <c r="A119" s="42"/>
    </row>
    <row r="120" spans="1:1">
      <c r="A120" s="42"/>
    </row>
    <row r="121" spans="1:1">
      <c r="A121" s="42"/>
    </row>
    <row r="122" spans="1:1">
      <c r="A122" s="42"/>
    </row>
    <row r="123" spans="1:1">
      <c r="A123" s="42"/>
    </row>
    <row r="124" spans="1:1">
      <c r="A124" s="42"/>
    </row>
    <row r="125" spans="1:1">
      <c r="A125" s="42"/>
    </row>
    <row r="126" spans="1:1">
      <c r="A126" s="42"/>
    </row>
    <row r="127" spans="1:1">
      <c r="A127" s="42"/>
    </row>
    <row r="128" spans="1:1">
      <c r="A128" s="42"/>
    </row>
    <row r="129" spans="1:1">
      <c r="A129" s="42"/>
    </row>
    <row r="130" spans="1:1">
      <c r="A130" s="42"/>
    </row>
    <row r="131" spans="1:1">
      <c r="A131" s="42"/>
    </row>
    <row r="132" spans="1:1">
      <c r="A132" s="42"/>
    </row>
    <row r="133" spans="1:1">
      <c r="A133" s="42"/>
    </row>
    <row r="134" spans="1:1">
      <c r="A134" s="42"/>
    </row>
    <row r="135" spans="1:1">
      <c r="A135" s="42"/>
    </row>
    <row r="136" spans="1:1">
      <c r="A136" s="42"/>
    </row>
    <row r="137" spans="1:1">
      <c r="A137" s="42"/>
    </row>
    <row r="138" spans="1:1">
      <c r="A138" s="42"/>
    </row>
    <row r="139" spans="1:1">
      <c r="A139" s="42"/>
    </row>
    <row r="140" spans="1:1">
      <c r="A140" s="42"/>
    </row>
    <row r="141" spans="1:1">
      <c r="A141" s="42"/>
    </row>
    <row r="142" spans="1:1">
      <c r="A142" s="42"/>
    </row>
    <row r="143" spans="1:1">
      <c r="A143" s="42"/>
    </row>
    <row r="144" spans="1:1">
      <c r="A144" s="42"/>
    </row>
    <row r="145" spans="1:1">
      <c r="A145" s="42"/>
    </row>
    <row r="146" spans="1:1">
      <c r="A146" s="42"/>
    </row>
    <row r="147" spans="1:1">
      <c r="A147" s="42"/>
    </row>
    <row r="148" spans="1:1">
      <c r="A148" s="42"/>
    </row>
    <row r="149" spans="1:1">
      <c r="A149" s="42"/>
    </row>
    <row r="150" spans="1:1">
      <c r="A150" s="42"/>
    </row>
    <row r="151" spans="1:1">
      <c r="A151" s="42"/>
    </row>
    <row r="152" spans="1:1">
      <c r="A152" s="42"/>
    </row>
    <row r="153" spans="1:1">
      <c r="A153" s="42"/>
    </row>
    <row r="154" spans="1:1">
      <c r="A154" s="42"/>
    </row>
    <row r="155" spans="1:1">
      <c r="A155" s="42"/>
    </row>
    <row r="156" spans="1:1">
      <c r="A156" s="42"/>
    </row>
    <row r="157" spans="1:1">
      <c r="A157" s="42"/>
    </row>
    <row r="158" spans="1:1">
      <c r="A158" s="42"/>
    </row>
    <row r="159" spans="1:1">
      <c r="A159" s="42"/>
    </row>
    <row r="160" spans="1:1">
      <c r="A160" s="42"/>
    </row>
    <row r="161" spans="1:1">
      <c r="A161" s="42"/>
    </row>
    <row r="162" spans="1:1">
      <c r="A162" s="42"/>
    </row>
    <row r="163" spans="1:1">
      <c r="A163" s="42"/>
    </row>
    <row r="164" spans="1:1">
      <c r="A164" s="42"/>
    </row>
    <row r="165" spans="1:1">
      <c r="A165" s="42"/>
    </row>
    <row r="166" spans="1:1">
      <c r="A166" s="42"/>
    </row>
    <row r="167" spans="1:1">
      <c r="A167" s="42"/>
    </row>
    <row r="168" spans="1:1">
      <c r="A168" s="42"/>
    </row>
    <row r="169" spans="1:1">
      <c r="A169" s="42"/>
    </row>
    <row r="170" spans="1:1">
      <c r="A170" s="42"/>
    </row>
    <row r="171" spans="1:1">
      <c r="A171" s="42"/>
    </row>
    <row r="172" spans="1:1">
      <c r="A172" s="42"/>
    </row>
    <row r="173" spans="1:1">
      <c r="A173" s="42"/>
    </row>
    <row r="174" spans="1:1">
      <c r="A174" s="42"/>
    </row>
    <row r="175" spans="1:1">
      <c r="A175" s="42"/>
    </row>
    <row r="176" spans="1:1">
      <c r="A176" s="42"/>
    </row>
    <row r="177" spans="1:1">
      <c r="A177" s="42"/>
    </row>
    <row r="178" spans="1:1">
      <c r="A178" s="42"/>
    </row>
    <row r="179" spans="1:1">
      <c r="A179" s="42"/>
    </row>
    <row r="180" spans="1:1">
      <c r="A180" s="42"/>
    </row>
    <row r="181" spans="1:1">
      <c r="A181" s="42"/>
    </row>
    <row r="182" spans="1:1">
      <c r="A182" s="42"/>
    </row>
    <row r="183" spans="1:1">
      <c r="A183" s="42"/>
    </row>
    <row r="184" spans="1:1">
      <c r="A184" s="42"/>
    </row>
    <row r="185" spans="1:1">
      <c r="A185" s="42"/>
    </row>
    <row r="186" spans="1:1">
      <c r="A186" s="42"/>
    </row>
    <row r="187" spans="1:1">
      <c r="A187" s="42"/>
    </row>
    <row r="188" spans="1:1">
      <c r="A188" s="42"/>
    </row>
    <row r="189" spans="1:1">
      <c r="A189" s="42"/>
    </row>
    <row r="190" spans="1:1">
      <c r="A190" s="42"/>
    </row>
    <row r="191" spans="1:1">
      <c r="A191" s="42"/>
    </row>
    <row r="192" spans="1:1">
      <c r="A192" s="42"/>
    </row>
    <row r="193" spans="1:1">
      <c r="A193" s="42"/>
    </row>
    <row r="194" spans="1:1">
      <c r="A194" s="42"/>
    </row>
    <row r="195" spans="1:1">
      <c r="A195" s="42"/>
    </row>
    <row r="196" spans="1:1">
      <c r="A196" s="42"/>
    </row>
    <row r="197" spans="1:1">
      <c r="A197" s="42"/>
    </row>
    <row r="198" spans="1:1">
      <c r="A198" s="42"/>
    </row>
    <row r="199" spans="1:1">
      <c r="A199" s="42"/>
    </row>
    <row r="200" spans="1:1">
      <c r="A200" s="42"/>
    </row>
    <row r="201" spans="1:1">
      <c r="A201" s="42"/>
    </row>
    <row r="202" spans="1:1">
      <c r="A202" s="42"/>
    </row>
    <row r="203" spans="1:1">
      <c r="A203" s="42"/>
    </row>
    <row r="204" spans="1:1">
      <c r="A204" s="42"/>
    </row>
    <row r="205" spans="1:1">
      <c r="A205" s="42"/>
    </row>
    <row r="206" spans="1:1">
      <c r="A206" s="42"/>
    </row>
    <row r="207" spans="1:1">
      <c r="A207" s="42"/>
    </row>
    <row r="208" spans="1:1">
      <c r="A208" s="42"/>
    </row>
    <row r="209" spans="1:1">
      <c r="A209" s="42"/>
    </row>
    <row r="210" spans="1:1">
      <c r="A210" s="42"/>
    </row>
    <row r="211" spans="1:1">
      <c r="A211" s="42"/>
    </row>
    <row r="212" spans="1:1">
      <c r="A212" s="42"/>
    </row>
    <row r="213" spans="1:1">
      <c r="A213" s="42"/>
    </row>
    <row r="214" spans="1:1">
      <c r="A214" s="42"/>
    </row>
    <row r="215" spans="1:1">
      <c r="A215" s="42"/>
    </row>
    <row r="216" spans="1:1">
      <c r="A216" s="42"/>
    </row>
    <row r="217" spans="1:1">
      <c r="A217" s="42"/>
    </row>
    <row r="218" spans="1:1">
      <c r="A218" s="42"/>
    </row>
    <row r="219" spans="1:1">
      <c r="A219" s="42"/>
    </row>
    <row r="220" spans="1:1">
      <c r="A220" s="42"/>
    </row>
    <row r="221" spans="1:1">
      <c r="A221" s="42"/>
    </row>
    <row r="222" spans="1:1">
      <c r="A222" s="42"/>
    </row>
    <row r="223" spans="1:1">
      <c r="A223" s="42"/>
    </row>
    <row r="224" spans="1:1">
      <c r="A224" s="42"/>
    </row>
    <row r="225" spans="1:1">
      <c r="A225" s="42"/>
    </row>
    <row r="226" spans="1:1">
      <c r="A226" s="42"/>
    </row>
    <row r="227" spans="1:1">
      <c r="A227" s="42"/>
    </row>
    <row r="228" spans="1:1">
      <c r="A228" s="42"/>
    </row>
    <row r="229" spans="1:1">
      <c r="A229" s="42"/>
    </row>
    <row r="230" spans="1:1">
      <c r="A230" s="42"/>
    </row>
    <row r="231" spans="1:1">
      <c r="A231" s="42"/>
    </row>
    <row r="232" spans="1:1">
      <c r="A232" s="42"/>
    </row>
    <row r="233" spans="1:1">
      <c r="A233" s="42"/>
    </row>
    <row r="234" spans="1:1">
      <c r="A234" s="42"/>
    </row>
    <row r="235" spans="1:1">
      <c r="A235" s="42"/>
    </row>
    <row r="236" spans="1:1">
      <c r="A236" s="42"/>
    </row>
    <row r="237" spans="1:1">
      <c r="A237" s="42"/>
    </row>
    <row r="238" spans="1:1">
      <c r="A238" s="42"/>
    </row>
    <row r="239" spans="1:1">
      <c r="A239" s="42"/>
    </row>
    <row r="240" spans="1:1">
      <c r="A240" s="42"/>
    </row>
    <row r="241" spans="1:1">
      <c r="A241" s="42"/>
    </row>
    <row r="242" spans="1:1">
      <c r="A242" s="42"/>
    </row>
    <row r="243" spans="1:1">
      <c r="A243" s="42"/>
    </row>
    <row r="244" spans="1:1">
      <c r="A244" s="42"/>
    </row>
    <row r="245" spans="1:1">
      <c r="A245" s="42"/>
    </row>
    <row r="246" spans="1:1">
      <c r="A246" s="42"/>
    </row>
    <row r="247" spans="1:1">
      <c r="A247" s="42"/>
    </row>
    <row r="248" spans="1:1">
      <c r="A248" s="42"/>
    </row>
    <row r="249" spans="1:1">
      <c r="A249" s="42"/>
    </row>
    <row r="250" spans="1:1">
      <c r="A250" s="42"/>
    </row>
    <row r="251" spans="1:1">
      <c r="A251" s="42"/>
    </row>
  </sheetData>
  <mergeCells count="10">
    <mergeCell ref="C28:D28"/>
    <mergeCell ref="C29:D29"/>
    <mergeCell ref="A2:G2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Y36"/>
  <sheetViews>
    <sheetView view="pageBreakPreview" topLeftCell="A10" zoomScale="50" zoomScaleNormal="60" zoomScaleSheetLayoutView="50" workbookViewId="0">
      <selection activeCell="R12" sqref="R12"/>
    </sheetView>
  </sheetViews>
  <sheetFormatPr defaultRowHeight="20.25"/>
  <cols>
    <col min="1" max="1" width="8.28515625" style="20" customWidth="1"/>
    <col min="2" max="2" width="26.140625" style="20" customWidth="1"/>
    <col min="3" max="5" width="11.28515625" style="20" customWidth="1"/>
    <col min="6" max="6" width="4.42578125" style="20" customWidth="1"/>
    <col min="7" max="7" width="17.28515625" style="20" customWidth="1"/>
    <col min="8" max="8" width="18.7109375" style="20" customWidth="1"/>
    <col min="9" max="9" width="17.85546875" style="20" customWidth="1"/>
    <col min="10" max="10" width="17.5703125" style="20" customWidth="1"/>
    <col min="11" max="11" width="17.85546875" style="20" customWidth="1"/>
    <col min="12" max="12" width="17.28515625" style="20" customWidth="1"/>
    <col min="13" max="13" width="17.85546875" style="20" customWidth="1"/>
    <col min="14" max="14" width="16.7109375" style="20" customWidth="1"/>
    <col min="15" max="16" width="17.28515625" style="20" customWidth="1"/>
    <col min="17" max="17" width="16.42578125" style="20" customWidth="1"/>
    <col min="18" max="18" width="15.85546875" style="20" customWidth="1"/>
    <col min="19" max="19" width="18.140625" style="20" customWidth="1"/>
    <col min="20" max="20" width="17.28515625" style="20" customWidth="1"/>
    <col min="21" max="21" width="17" style="20" customWidth="1"/>
    <col min="22" max="22" width="18.140625" style="20" customWidth="1"/>
    <col min="23" max="23" width="17.5703125" style="20" customWidth="1"/>
    <col min="24" max="24" width="12" style="20" customWidth="1"/>
    <col min="25" max="16384" width="9.140625" style="20"/>
  </cols>
  <sheetData>
    <row r="1" spans="1: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1"/>
      <c r="N1" s="21"/>
      <c r="O1" s="21"/>
      <c r="P1" s="11"/>
      <c r="Q1" s="11"/>
      <c r="R1" s="11"/>
      <c r="S1" s="11"/>
      <c r="T1" s="11"/>
      <c r="U1" s="11"/>
      <c r="V1" s="11"/>
      <c r="W1" s="21"/>
    </row>
    <row r="2" spans="1:25" s="23" customFormat="1" ht="38.25" customHeight="1">
      <c r="A2" s="22"/>
      <c r="B2" s="22"/>
      <c r="C2" s="22"/>
      <c r="D2" s="22"/>
      <c r="E2" s="22"/>
      <c r="F2" s="340" t="s">
        <v>133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22"/>
      <c r="S2" s="22"/>
      <c r="T2" s="22"/>
      <c r="U2" s="22"/>
      <c r="V2" s="22"/>
      <c r="W2" s="22"/>
    </row>
    <row r="3" spans="1:25">
      <c r="A3" s="13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21" t="s">
        <v>58</v>
      </c>
    </row>
    <row r="4" spans="1:25" ht="73.5" customHeight="1">
      <c r="A4" s="347" t="s">
        <v>6</v>
      </c>
      <c r="B4" s="341" t="s">
        <v>19</v>
      </c>
      <c r="C4" s="342"/>
      <c r="D4" s="342"/>
      <c r="E4" s="342"/>
      <c r="F4" s="343"/>
      <c r="G4" s="337" t="s">
        <v>7</v>
      </c>
      <c r="H4" s="338"/>
      <c r="I4" s="339"/>
      <c r="J4" s="337" t="s">
        <v>324</v>
      </c>
      <c r="K4" s="338"/>
      <c r="L4" s="339"/>
      <c r="M4" s="337" t="s">
        <v>329</v>
      </c>
      <c r="N4" s="338"/>
      <c r="O4" s="339"/>
      <c r="P4" s="337" t="s">
        <v>330</v>
      </c>
      <c r="Q4" s="338"/>
      <c r="R4" s="339"/>
      <c r="S4" s="337" t="s">
        <v>8</v>
      </c>
      <c r="T4" s="338"/>
      <c r="U4" s="338"/>
      <c r="V4" s="338"/>
      <c r="W4" s="339"/>
    </row>
    <row r="5" spans="1:25" ht="84.75" customHeight="1">
      <c r="A5" s="348"/>
      <c r="B5" s="344"/>
      <c r="C5" s="345"/>
      <c r="D5" s="345"/>
      <c r="E5" s="345"/>
      <c r="F5" s="346"/>
      <c r="G5" s="224" t="s">
        <v>348</v>
      </c>
      <c r="H5" s="225" t="s">
        <v>349</v>
      </c>
      <c r="I5" s="225" t="s">
        <v>350</v>
      </c>
      <c r="J5" s="224" t="s">
        <v>351</v>
      </c>
      <c r="K5" s="225" t="s">
        <v>352</v>
      </c>
      <c r="L5" s="225" t="s">
        <v>351</v>
      </c>
      <c r="M5" s="224" t="s">
        <v>351</v>
      </c>
      <c r="N5" s="225" t="s">
        <v>352</v>
      </c>
      <c r="O5" s="225" t="s">
        <v>351</v>
      </c>
      <c r="P5" s="224" t="s">
        <v>351</v>
      </c>
      <c r="Q5" s="225" t="s">
        <v>352</v>
      </c>
      <c r="R5" s="225" t="s">
        <v>351</v>
      </c>
      <c r="S5" s="224" t="s">
        <v>351</v>
      </c>
      <c r="T5" s="225" t="s">
        <v>352</v>
      </c>
      <c r="U5" s="225" t="s">
        <v>351</v>
      </c>
      <c r="V5" s="226" t="s">
        <v>188</v>
      </c>
      <c r="W5" s="227" t="s">
        <v>189</v>
      </c>
    </row>
    <row r="6" spans="1:25" ht="30" customHeight="1">
      <c r="A6" s="19">
        <v>1</v>
      </c>
      <c r="B6" s="347">
        <v>2</v>
      </c>
      <c r="C6" s="347"/>
      <c r="D6" s="347"/>
      <c r="E6" s="347"/>
      <c r="F6" s="347"/>
      <c r="G6" s="55">
        <v>3</v>
      </c>
      <c r="H6" s="75">
        <v>4</v>
      </c>
      <c r="I6" s="75">
        <v>5</v>
      </c>
      <c r="J6" s="19">
        <v>6</v>
      </c>
      <c r="K6" s="19">
        <v>7</v>
      </c>
      <c r="L6" s="19">
        <v>8</v>
      </c>
      <c r="M6" s="19">
        <v>9</v>
      </c>
      <c r="N6" s="19">
        <v>10</v>
      </c>
      <c r="O6" s="19">
        <v>11</v>
      </c>
      <c r="P6" s="18">
        <v>12</v>
      </c>
      <c r="Q6" s="18">
        <v>13</v>
      </c>
      <c r="R6" s="18">
        <v>14</v>
      </c>
      <c r="S6" s="18">
        <v>15</v>
      </c>
      <c r="T6" s="18">
        <v>16</v>
      </c>
      <c r="U6" s="18">
        <v>17</v>
      </c>
      <c r="V6" s="205">
        <v>18</v>
      </c>
      <c r="W6" s="34">
        <v>19</v>
      </c>
    </row>
    <row r="7" spans="1:25" ht="48" customHeight="1">
      <c r="A7" s="50" t="s">
        <v>95</v>
      </c>
      <c r="B7" s="349" t="s">
        <v>108</v>
      </c>
      <c r="C7" s="350"/>
      <c r="D7" s="350"/>
      <c r="E7" s="350"/>
      <c r="F7" s="351"/>
      <c r="G7" s="57">
        <f>SUM(G8:G16)</f>
        <v>0</v>
      </c>
      <c r="H7" s="57">
        <f t="shared" ref="H7:R7" si="0">SUM(H8:H16)</f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7">
        <f t="shared" si="0"/>
        <v>0</v>
      </c>
      <c r="N7" s="57">
        <f t="shared" si="0"/>
        <v>0</v>
      </c>
      <c r="O7" s="57">
        <f t="shared" si="0"/>
        <v>85.1</v>
      </c>
      <c r="P7" s="57">
        <f t="shared" si="0"/>
        <v>0</v>
      </c>
      <c r="Q7" s="57">
        <f t="shared" si="0"/>
        <v>0</v>
      </c>
      <c r="R7" s="57">
        <f t="shared" si="0"/>
        <v>727.69999999999993</v>
      </c>
      <c r="S7" s="57">
        <f>SUM(G7,J7,M7,P7)</f>
        <v>0</v>
      </c>
      <c r="T7" s="57">
        <f t="shared" ref="T7:U19" si="1">SUM(H7,K7,N7,Q7)</f>
        <v>0</v>
      </c>
      <c r="U7" s="57">
        <f>SUM(I7,L7,O7,R7)</f>
        <v>812.8</v>
      </c>
      <c r="V7" s="57">
        <f>U7-T7</f>
        <v>812.8</v>
      </c>
      <c r="W7" s="57" t="e">
        <f>U7/T7*100</f>
        <v>#DIV/0!</v>
      </c>
      <c r="X7" s="69"/>
      <c r="Y7" s="20" t="s">
        <v>327</v>
      </c>
    </row>
    <row r="8" spans="1:25" ht="39.950000000000003" customHeight="1">
      <c r="A8" s="19"/>
      <c r="B8" s="352" t="s">
        <v>353</v>
      </c>
      <c r="C8" s="353"/>
      <c r="D8" s="353"/>
      <c r="E8" s="353"/>
      <c r="F8" s="354"/>
      <c r="G8" s="57"/>
      <c r="H8" s="57"/>
      <c r="I8" s="57"/>
      <c r="J8" s="57"/>
      <c r="K8" s="54"/>
      <c r="L8" s="54"/>
      <c r="M8" s="208"/>
      <c r="N8" s="203"/>
      <c r="O8" s="57"/>
      <c r="P8" s="209"/>
      <c r="Q8" s="203"/>
      <c r="R8" s="209">
        <v>703.3</v>
      </c>
      <c r="S8" s="57">
        <f t="shared" ref="S8:S19" si="2">SUM(G8,J8,M8,P8)</f>
        <v>0</v>
      </c>
      <c r="T8" s="54">
        <f t="shared" si="1"/>
        <v>0</v>
      </c>
      <c r="U8" s="54">
        <f t="shared" si="1"/>
        <v>703.3</v>
      </c>
      <c r="V8" s="54">
        <f t="shared" ref="V8:V19" si="3">U8-T8</f>
        <v>703.3</v>
      </c>
      <c r="W8" s="57" t="e">
        <f t="shared" ref="W8:W19" si="4">U8/T8*100</f>
        <v>#DIV/0!</v>
      </c>
      <c r="X8" s="69"/>
    </row>
    <row r="9" spans="1:25" ht="39.950000000000003" customHeight="1">
      <c r="A9" s="19"/>
      <c r="B9" s="352" t="s">
        <v>361</v>
      </c>
      <c r="C9" s="353"/>
      <c r="D9" s="353"/>
      <c r="E9" s="353"/>
      <c r="F9" s="354"/>
      <c r="G9" s="57"/>
      <c r="H9" s="57"/>
      <c r="I9" s="57"/>
      <c r="J9" s="57"/>
      <c r="K9" s="54"/>
      <c r="L9" s="54"/>
      <c r="M9" s="208"/>
      <c r="N9" s="203"/>
      <c r="O9" s="57">
        <v>85.1</v>
      </c>
      <c r="P9" s="209"/>
      <c r="Q9" s="203"/>
      <c r="R9" s="209"/>
      <c r="S9" s="57">
        <f t="shared" si="2"/>
        <v>0</v>
      </c>
      <c r="T9" s="54">
        <f t="shared" si="1"/>
        <v>0</v>
      </c>
      <c r="U9" s="54">
        <f t="shared" si="1"/>
        <v>85.1</v>
      </c>
      <c r="V9" s="54">
        <f t="shared" si="3"/>
        <v>85.1</v>
      </c>
      <c r="W9" s="57" t="e">
        <f t="shared" si="4"/>
        <v>#DIV/0!</v>
      </c>
      <c r="X9" s="69"/>
    </row>
    <row r="10" spans="1:25" ht="39.950000000000003" customHeight="1">
      <c r="A10" s="19"/>
      <c r="B10" s="355" t="s">
        <v>365</v>
      </c>
      <c r="C10" s="356"/>
      <c r="D10" s="356"/>
      <c r="E10" s="356"/>
      <c r="F10" s="357"/>
      <c r="G10" s="57"/>
      <c r="H10" s="57"/>
      <c r="I10" s="57"/>
      <c r="J10" s="57"/>
      <c r="K10" s="54"/>
      <c r="L10" s="54"/>
      <c r="M10" s="208"/>
      <c r="N10" s="203"/>
      <c r="O10" s="57"/>
      <c r="P10" s="209"/>
      <c r="Q10" s="203"/>
      <c r="R10" s="209">
        <v>14.5</v>
      </c>
      <c r="S10" s="57">
        <f t="shared" si="2"/>
        <v>0</v>
      </c>
      <c r="T10" s="54">
        <f t="shared" si="1"/>
        <v>0</v>
      </c>
      <c r="U10" s="54">
        <f t="shared" si="1"/>
        <v>14.5</v>
      </c>
      <c r="V10" s="54">
        <f t="shared" si="3"/>
        <v>14.5</v>
      </c>
      <c r="W10" s="57" t="e">
        <f t="shared" si="4"/>
        <v>#DIV/0!</v>
      </c>
      <c r="X10" s="69"/>
    </row>
    <row r="11" spans="1:25" ht="39.950000000000003" customHeight="1">
      <c r="A11" s="19"/>
      <c r="B11" s="358" t="s">
        <v>366</v>
      </c>
      <c r="C11" s="358"/>
      <c r="D11" s="358"/>
      <c r="E11" s="358"/>
      <c r="F11" s="358"/>
      <c r="G11" s="57"/>
      <c r="H11" s="57"/>
      <c r="I11" s="57"/>
      <c r="J11" s="57"/>
      <c r="K11" s="211"/>
      <c r="L11" s="54"/>
      <c r="M11" s="54"/>
      <c r="N11" s="203"/>
      <c r="O11" s="54"/>
      <c r="P11" s="209"/>
      <c r="Q11" s="203"/>
      <c r="R11" s="209">
        <v>9.9</v>
      </c>
      <c r="S11" s="57">
        <f t="shared" si="2"/>
        <v>0</v>
      </c>
      <c r="T11" s="54">
        <f t="shared" si="1"/>
        <v>0</v>
      </c>
      <c r="U11" s="54">
        <f t="shared" si="1"/>
        <v>9.9</v>
      </c>
      <c r="V11" s="54">
        <f t="shared" si="3"/>
        <v>9.9</v>
      </c>
      <c r="W11" s="57"/>
      <c r="X11" s="69"/>
    </row>
    <row r="12" spans="1:25" ht="39.950000000000003" customHeight="1">
      <c r="A12" s="19"/>
      <c r="B12" s="358"/>
      <c r="C12" s="358"/>
      <c r="D12" s="358"/>
      <c r="E12" s="358"/>
      <c r="F12" s="358"/>
      <c r="G12" s="57"/>
      <c r="H12" s="57"/>
      <c r="I12" s="57"/>
      <c r="J12" s="57"/>
      <c r="K12" s="211"/>
      <c r="L12" s="57"/>
      <c r="M12" s="54"/>
      <c r="N12" s="203"/>
      <c r="O12" s="54"/>
      <c r="P12" s="209"/>
      <c r="Q12" s="203"/>
      <c r="R12" s="209"/>
      <c r="S12" s="57">
        <f t="shared" si="2"/>
        <v>0</v>
      </c>
      <c r="T12" s="54">
        <f t="shared" si="1"/>
        <v>0</v>
      </c>
      <c r="U12" s="54">
        <f t="shared" si="1"/>
        <v>0</v>
      </c>
      <c r="V12" s="54">
        <f t="shared" si="3"/>
        <v>0</v>
      </c>
      <c r="W12" s="57"/>
      <c r="X12" s="69"/>
    </row>
    <row r="13" spans="1:25" ht="39.950000000000003" customHeight="1">
      <c r="A13" s="19"/>
      <c r="B13" s="358"/>
      <c r="C13" s="358"/>
      <c r="D13" s="358"/>
      <c r="E13" s="358"/>
      <c r="F13" s="358"/>
      <c r="G13" s="57"/>
      <c r="H13" s="57"/>
      <c r="I13" s="57"/>
      <c r="J13" s="57"/>
      <c r="K13" s="211"/>
      <c r="L13" s="57"/>
      <c r="M13" s="54"/>
      <c r="N13" s="203"/>
      <c r="O13" s="54"/>
      <c r="P13" s="209"/>
      <c r="Q13" s="203"/>
      <c r="R13" s="209"/>
      <c r="S13" s="57">
        <f t="shared" si="2"/>
        <v>0</v>
      </c>
      <c r="T13" s="54">
        <f t="shared" si="1"/>
        <v>0</v>
      </c>
      <c r="U13" s="54">
        <f t="shared" si="1"/>
        <v>0</v>
      </c>
      <c r="V13" s="54">
        <f t="shared" si="3"/>
        <v>0</v>
      </c>
      <c r="W13" s="57"/>
      <c r="X13" s="69"/>
    </row>
    <row r="14" spans="1:25" ht="39.950000000000003" customHeight="1">
      <c r="A14" s="19"/>
      <c r="B14" s="358"/>
      <c r="C14" s="358"/>
      <c r="D14" s="358"/>
      <c r="E14" s="358"/>
      <c r="F14" s="358"/>
      <c r="G14" s="57"/>
      <c r="H14" s="57"/>
      <c r="I14" s="57"/>
      <c r="J14" s="57"/>
      <c r="K14" s="211"/>
      <c r="L14" s="57"/>
      <c r="M14" s="54"/>
      <c r="N14" s="203"/>
      <c r="O14" s="54"/>
      <c r="P14" s="210"/>
      <c r="Q14" s="203"/>
      <c r="R14" s="210"/>
      <c r="S14" s="57">
        <f t="shared" si="2"/>
        <v>0</v>
      </c>
      <c r="T14" s="54">
        <f t="shared" si="1"/>
        <v>0</v>
      </c>
      <c r="U14" s="54">
        <f t="shared" si="1"/>
        <v>0</v>
      </c>
      <c r="V14" s="54">
        <f t="shared" si="3"/>
        <v>0</v>
      </c>
      <c r="W14" s="57"/>
      <c r="X14" s="69"/>
    </row>
    <row r="15" spans="1:25" ht="39.950000000000003" customHeight="1">
      <c r="A15" s="19"/>
      <c r="B15" s="358"/>
      <c r="C15" s="358"/>
      <c r="D15" s="358"/>
      <c r="E15" s="358"/>
      <c r="F15" s="358"/>
      <c r="G15" s="57"/>
      <c r="H15" s="57"/>
      <c r="I15" s="57"/>
      <c r="J15" s="57"/>
      <c r="K15" s="211"/>
      <c r="L15" s="57"/>
      <c r="M15" s="57"/>
      <c r="N15" s="203"/>
      <c r="O15" s="57"/>
      <c r="P15" s="210"/>
      <c r="Q15" s="203"/>
      <c r="R15" s="210"/>
      <c r="S15" s="57">
        <f t="shared" si="2"/>
        <v>0</v>
      </c>
      <c r="T15" s="54">
        <f t="shared" si="1"/>
        <v>0</v>
      </c>
      <c r="U15" s="54">
        <f t="shared" si="1"/>
        <v>0</v>
      </c>
      <c r="V15" s="54">
        <f t="shared" si="3"/>
        <v>0</v>
      </c>
      <c r="W15" s="57"/>
      <c r="X15" s="69"/>
    </row>
    <row r="16" spans="1:25" ht="39.950000000000003" customHeight="1">
      <c r="A16" s="19"/>
      <c r="B16" s="358"/>
      <c r="C16" s="358"/>
      <c r="D16" s="358"/>
      <c r="E16" s="358"/>
      <c r="F16" s="358"/>
      <c r="G16" s="57"/>
      <c r="H16" s="57"/>
      <c r="I16" s="57"/>
      <c r="J16" s="57"/>
      <c r="K16" s="211"/>
      <c r="L16" s="57"/>
      <c r="M16" s="57"/>
      <c r="N16" s="203"/>
      <c r="O16" s="57"/>
      <c r="P16" s="210"/>
      <c r="Q16" s="203"/>
      <c r="R16" s="210"/>
      <c r="S16" s="57">
        <f t="shared" si="2"/>
        <v>0</v>
      </c>
      <c r="T16" s="54">
        <f t="shared" si="1"/>
        <v>0</v>
      </c>
      <c r="U16" s="54">
        <f t="shared" si="1"/>
        <v>0</v>
      </c>
      <c r="V16" s="54">
        <f t="shared" si="3"/>
        <v>0</v>
      </c>
      <c r="W16" s="57"/>
      <c r="X16" s="69"/>
    </row>
    <row r="17" spans="1:24" ht="30" customHeight="1">
      <c r="A17" s="50" t="s">
        <v>104</v>
      </c>
      <c r="B17" s="349" t="s">
        <v>109</v>
      </c>
      <c r="C17" s="350"/>
      <c r="D17" s="350"/>
      <c r="E17" s="350"/>
      <c r="F17" s="351"/>
      <c r="G17" s="57">
        <f>SUM(G18)</f>
        <v>0</v>
      </c>
      <c r="H17" s="57">
        <f t="shared" ref="H17:R17" si="5">SUM(H18)</f>
        <v>0</v>
      </c>
      <c r="I17" s="57">
        <f t="shared" si="5"/>
        <v>0</v>
      </c>
      <c r="J17" s="57">
        <f t="shared" si="5"/>
        <v>0</v>
      </c>
      <c r="K17" s="57">
        <f t="shared" si="5"/>
        <v>0</v>
      </c>
      <c r="L17" s="57">
        <f t="shared" si="5"/>
        <v>0</v>
      </c>
      <c r="M17" s="57">
        <f t="shared" si="5"/>
        <v>0</v>
      </c>
      <c r="N17" s="57">
        <f t="shared" si="5"/>
        <v>0</v>
      </c>
      <c r="O17" s="57">
        <f t="shared" si="5"/>
        <v>0</v>
      </c>
      <c r="P17" s="57">
        <f t="shared" si="5"/>
        <v>0</v>
      </c>
      <c r="Q17" s="57">
        <f t="shared" si="5"/>
        <v>0</v>
      </c>
      <c r="R17" s="57">
        <f t="shared" si="5"/>
        <v>1483.8</v>
      </c>
      <c r="S17" s="57">
        <f t="shared" si="2"/>
        <v>0</v>
      </c>
      <c r="T17" s="54">
        <f t="shared" si="1"/>
        <v>0</v>
      </c>
      <c r="U17" s="57">
        <f t="shared" si="1"/>
        <v>1483.8</v>
      </c>
      <c r="V17" s="57">
        <f t="shared" si="3"/>
        <v>1483.8</v>
      </c>
      <c r="W17" s="57"/>
      <c r="X17" s="69"/>
    </row>
    <row r="18" spans="1:24" ht="66" customHeight="1">
      <c r="A18" s="19"/>
      <c r="B18" s="362" t="s">
        <v>354</v>
      </c>
      <c r="C18" s="363"/>
      <c r="D18" s="363"/>
      <c r="E18" s="363"/>
      <c r="F18" s="364"/>
      <c r="G18" s="54"/>
      <c r="H18" s="54"/>
      <c r="I18" s="54"/>
      <c r="J18" s="54"/>
      <c r="K18" s="54"/>
      <c r="L18" s="54"/>
      <c r="M18" s="54"/>
      <c r="N18" s="203"/>
      <c r="O18" s="54"/>
      <c r="P18" s="210"/>
      <c r="Q18" s="203"/>
      <c r="R18" s="210">
        <v>1483.8</v>
      </c>
      <c r="S18" s="57">
        <f t="shared" si="2"/>
        <v>0</v>
      </c>
      <c r="T18" s="54">
        <f t="shared" si="1"/>
        <v>0</v>
      </c>
      <c r="U18" s="54">
        <f t="shared" si="1"/>
        <v>1483.8</v>
      </c>
      <c r="V18" s="54">
        <f t="shared" si="3"/>
        <v>1483.8</v>
      </c>
      <c r="W18" s="57"/>
      <c r="X18" s="69"/>
    </row>
    <row r="19" spans="1:24" ht="40.5" customHeight="1">
      <c r="A19" s="359" t="s">
        <v>8</v>
      </c>
      <c r="B19" s="360"/>
      <c r="C19" s="360"/>
      <c r="D19" s="360"/>
      <c r="E19" s="360"/>
      <c r="F19" s="361"/>
      <c r="G19" s="51">
        <f>SUM(G7:G18)</f>
        <v>0</v>
      </c>
      <c r="H19" s="51">
        <f>SUM(H7:H18)</f>
        <v>0</v>
      </c>
      <c r="I19" s="51">
        <f>SUM(I7:I18)</f>
        <v>0</v>
      </c>
      <c r="J19" s="51">
        <f>J7+J18</f>
        <v>0</v>
      </c>
      <c r="K19" s="51">
        <f>K7+K18</f>
        <v>0</v>
      </c>
      <c r="L19" s="51">
        <f>L7+L18</f>
        <v>0</v>
      </c>
      <c r="M19" s="51">
        <f>M7+M18</f>
        <v>0</v>
      </c>
      <c r="N19" s="203"/>
      <c r="O19" s="51">
        <f>O7+O18</f>
        <v>85.1</v>
      </c>
      <c r="P19" s="51">
        <f>P7+P18</f>
        <v>0</v>
      </c>
      <c r="Q19" s="203"/>
      <c r="R19" s="51">
        <f>R7+R18</f>
        <v>2211.5</v>
      </c>
      <c r="S19" s="51">
        <f t="shared" si="2"/>
        <v>0</v>
      </c>
      <c r="T19" s="51">
        <f t="shared" si="1"/>
        <v>0</v>
      </c>
      <c r="U19" s="51">
        <f t="shared" si="1"/>
        <v>2296.6</v>
      </c>
      <c r="V19" s="51">
        <f t="shared" si="3"/>
        <v>2296.6</v>
      </c>
      <c r="W19" s="51" t="e">
        <f t="shared" si="4"/>
        <v>#DIV/0!</v>
      </c>
      <c r="X19" s="69"/>
    </row>
    <row r="20" spans="1:24" ht="20.100000000000001" customHeight="1">
      <c r="A20" s="24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4"/>
      <c r="O20" s="24"/>
      <c r="P20" s="25"/>
      <c r="Q20" s="24"/>
      <c r="R20" s="24"/>
      <c r="S20" s="24"/>
      <c r="T20" s="206"/>
      <c r="U20" s="11"/>
      <c r="V20" s="11"/>
      <c r="W20" s="11"/>
    </row>
    <row r="21" spans="1:24" s="14" customFormat="1" ht="20.100000000000001" customHeight="1">
      <c r="A21" s="9"/>
      <c r="B21" s="9"/>
      <c r="C21" s="22"/>
      <c r="D21" s="22"/>
      <c r="E21" s="22"/>
      <c r="F21" s="22"/>
      <c r="G21" s="22"/>
      <c r="H21" s="22"/>
      <c r="I21" s="22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4" s="28" customFormat="1" ht="36" customHeight="1">
      <c r="A22" s="26"/>
      <c r="B22" s="368" t="s">
        <v>265</v>
      </c>
      <c r="C22" s="369"/>
      <c r="D22" s="369"/>
      <c r="E22" s="369"/>
      <c r="F22" s="369"/>
      <c r="G22" s="27"/>
      <c r="H22" s="27"/>
      <c r="I22" s="27"/>
      <c r="J22" s="370"/>
      <c r="K22" s="370"/>
      <c r="L22" s="370"/>
      <c r="M22" s="26"/>
      <c r="N22" s="26"/>
      <c r="O22" s="371" t="s">
        <v>134</v>
      </c>
      <c r="P22" s="371"/>
      <c r="Q22" s="371"/>
      <c r="R22" s="221"/>
      <c r="S22" s="26"/>
      <c r="T22" s="26"/>
      <c r="U22" s="26"/>
      <c r="V22" s="26"/>
      <c r="W22" s="26"/>
    </row>
    <row r="23" spans="1:24" s="14" customFormat="1" ht="19.5" customHeight="1">
      <c r="A23" s="9"/>
      <c r="B23" s="10"/>
      <c r="C23" s="9" t="s">
        <v>9</v>
      </c>
      <c r="D23" s="9"/>
      <c r="E23" s="10"/>
      <c r="F23" s="10"/>
      <c r="G23" s="10"/>
      <c r="H23" s="10"/>
      <c r="I23" s="10"/>
      <c r="J23" s="10"/>
      <c r="K23" s="9" t="s">
        <v>10</v>
      </c>
      <c r="L23" s="10"/>
      <c r="M23" s="10"/>
      <c r="N23" s="10"/>
      <c r="O23" s="9"/>
      <c r="P23" s="367"/>
      <c r="Q23" s="367"/>
      <c r="R23" s="367"/>
      <c r="S23" s="9"/>
      <c r="T23" s="9"/>
      <c r="U23" s="9"/>
      <c r="V23" s="9"/>
      <c r="W23" s="9"/>
    </row>
    <row r="24" spans="1:24" ht="20.100000000000001" customHeight="1">
      <c r="A24" s="1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1"/>
      <c r="Q24" s="11"/>
      <c r="R24" s="11"/>
      <c r="S24" s="11"/>
      <c r="T24" s="11"/>
      <c r="U24" s="11"/>
      <c r="V24" s="11"/>
      <c r="W24" s="11"/>
    </row>
    <row r="25" spans="1:24" ht="20.100000000000001" customHeight="1">
      <c r="A25" s="1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1"/>
      <c r="Q25" s="11"/>
      <c r="R25" s="11"/>
      <c r="S25" s="11"/>
      <c r="T25" s="11"/>
      <c r="U25" s="11"/>
      <c r="V25" s="11"/>
      <c r="W25" s="11"/>
    </row>
    <row r="26" spans="1:24">
      <c r="A26" s="1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1"/>
      <c r="Q26" s="11"/>
      <c r="R26" s="11"/>
      <c r="S26" s="11"/>
      <c r="T26" s="11"/>
      <c r="U26" s="11"/>
      <c r="V26" s="11"/>
      <c r="W26" s="11"/>
    </row>
    <row r="27" spans="1:24" s="366" customFormat="1" ht="19.149999999999999" customHeight="1">
      <c r="A27" s="365" t="s">
        <v>59</v>
      </c>
    </row>
    <row r="30" spans="1:24">
      <c r="B30" s="30"/>
    </row>
    <row r="31" spans="1:24">
      <c r="B31" s="30"/>
    </row>
    <row r="32" spans="1:24">
      <c r="B32" s="30"/>
    </row>
    <row r="33" spans="2:2">
      <c r="B33" s="30"/>
    </row>
    <row r="34" spans="2:2">
      <c r="B34" s="30"/>
    </row>
    <row r="35" spans="2:2">
      <c r="B35" s="30"/>
    </row>
    <row r="36" spans="2:2">
      <c r="B36" s="30"/>
    </row>
  </sheetData>
  <mergeCells count="27">
    <mergeCell ref="A27:XFD27"/>
    <mergeCell ref="P23:R23"/>
    <mergeCell ref="B22:F22"/>
    <mergeCell ref="J22:L22"/>
    <mergeCell ref="O22:Q22"/>
    <mergeCell ref="B15:F15"/>
    <mergeCell ref="B16:F16"/>
    <mergeCell ref="A19:F19"/>
    <mergeCell ref="B17:F17"/>
    <mergeCell ref="B18:F18"/>
    <mergeCell ref="B10:F10"/>
    <mergeCell ref="B11:F11"/>
    <mergeCell ref="B12:F12"/>
    <mergeCell ref="B13:F13"/>
    <mergeCell ref="B14:F14"/>
    <mergeCell ref="A4:A5"/>
    <mergeCell ref="B7:F7"/>
    <mergeCell ref="B6:F6"/>
    <mergeCell ref="B8:F8"/>
    <mergeCell ref="B9:F9"/>
    <mergeCell ref="S4:W4"/>
    <mergeCell ref="P4:R4"/>
    <mergeCell ref="M4:O4"/>
    <mergeCell ref="F2:Q2"/>
    <mergeCell ref="J4:L4"/>
    <mergeCell ref="G4:I4"/>
    <mergeCell ref="B4:F5"/>
  </mergeCells>
  <phoneticPr fontId="3" type="noConversion"/>
  <pageMargins left="0.23622047244094491" right="0.15748031496062992" top="0.19685039370078741" bottom="0.19685039370078741" header="0.47244094488188981" footer="0.31496062992125984"/>
  <pageSetup paperSize="9" scale="37" orientation="landscape" verticalDpi="1200" r:id="rId1"/>
  <headerFooter alignWithMargins="0"/>
  <rowBreaks count="1" manualBreakCount="1">
    <brk id="23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Звіт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Звіт!Заголовки_для_печати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Звіт!Область_печати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2023-05-26T10:50:52Z</cp:lastPrinted>
  <dcterms:created xsi:type="dcterms:W3CDTF">2003-03-13T16:00:22Z</dcterms:created>
  <dcterms:modified xsi:type="dcterms:W3CDTF">2023-05-29T06:17:41Z</dcterms:modified>
</cp:coreProperties>
</file>